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3760" tabRatio="789" activeTab="2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E57" i="17" l="1"/>
  <c r="E59" i="17" l="1"/>
  <c r="E58" i="17"/>
  <c r="E56" i="17"/>
  <c r="E7" i="18" l="1"/>
  <c r="E6" i="18"/>
  <c r="E4" i="18"/>
  <c r="E7" i="17"/>
  <c r="E6" i="17"/>
  <c r="E4" i="17"/>
  <c r="C32" i="15" l="1"/>
  <c r="C31" i="15"/>
  <c r="C28" i="15"/>
  <c r="C27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J63" i="18" l="1"/>
  <c r="I53" i="18"/>
  <c r="N53" i="18"/>
  <c r="E53" i="18"/>
  <c r="J53" i="18"/>
  <c r="F63" i="18"/>
  <c r="K63" i="18"/>
  <c r="D22" i="18"/>
  <c r="I21" i="18" s="1"/>
  <c r="G53" i="18"/>
  <c r="M53" i="18"/>
  <c r="I63" i="18"/>
  <c r="N63" i="18"/>
  <c r="J21" i="18"/>
  <c r="F21" i="18"/>
  <c r="M21" i="18"/>
  <c r="H21" i="18"/>
  <c r="L31" i="18"/>
  <c r="H31" i="18"/>
  <c r="K31" i="18"/>
  <c r="G31" i="18"/>
  <c r="N31" i="18"/>
  <c r="J31" i="18"/>
  <c r="F31" i="18"/>
  <c r="M31" i="18"/>
  <c r="I31" i="18"/>
  <c r="H53" i="18"/>
  <c r="H63" i="18"/>
  <c r="D23" i="15"/>
  <c r="C22" i="15"/>
  <c r="G21" i="18" l="1"/>
  <c r="N21" i="18"/>
  <c r="K21" i="18"/>
  <c r="L21" i="18"/>
  <c r="D56" i="18"/>
  <c r="J55" i="18" s="1"/>
  <c r="E31" i="18"/>
  <c r="D66" i="18"/>
  <c r="K65" i="18" s="1"/>
  <c r="E21" i="18"/>
  <c r="F69" i="17"/>
  <c r="G69" i="17"/>
  <c r="H69" i="17"/>
  <c r="I69" i="17"/>
  <c r="J69" i="17"/>
  <c r="K69" i="17"/>
  <c r="L69" i="17"/>
  <c r="M69" i="17"/>
  <c r="N69" i="17"/>
  <c r="E69" i="17"/>
  <c r="L65" i="18" l="1"/>
  <c r="F55" i="18"/>
  <c r="G55" i="18"/>
  <c r="I55" i="18"/>
  <c r="K55" i="18"/>
  <c r="M55" i="18"/>
  <c r="H55" i="18"/>
  <c r="L55" i="18"/>
  <c r="E55" i="18" s="1"/>
  <c r="N55" i="18"/>
  <c r="M65" i="18"/>
  <c r="I65" i="18"/>
  <c r="N65" i="18"/>
  <c r="H65" i="18"/>
  <c r="G65" i="18"/>
  <c r="F65" i="18"/>
  <c r="E65" i="18" s="1"/>
  <c r="J65" i="18"/>
  <c r="F11" i="17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H46" i="15"/>
  <c r="F52" i="17"/>
  <c r="G56" i="17"/>
  <c r="H56" i="17"/>
  <c r="W11" i="7"/>
  <c r="V11" i="7"/>
  <c r="U11" i="7"/>
  <c r="T11" i="7"/>
  <c r="S11" i="7"/>
  <c r="R11" i="7"/>
  <c r="X11" i="7" l="1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19" i="15" l="1"/>
  <c r="C18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7" i="7" l="1"/>
  <c r="F16" i="7"/>
  <c r="F15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1" i="7"/>
  <c r="Q12" i="7"/>
  <c r="C14" i="7"/>
  <c r="C12" i="7"/>
  <c r="C16" i="7"/>
  <c r="C15" i="7"/>
  <c r="C17" i="7"/>
  <c r="C13" i="7"/>
</calcChain>
</file>

<file path=xl/sharedStrings.xml><?xml version="1.0" encoding="utf-8"?>
<sst xmlns="http://schemas.openxmlformats.org/spreadsheetml/2006/main" count="1351" uniqueCount="672">
  <si>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</si>
  <si>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</si>
  <si>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</si>
  <si>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</si>
  <si>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</si>
  <si>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</si>
  <si>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</si>
  <si>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</si>
  <si>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</si>
  <si>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</si>
  <si>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</si>
  <si>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</si>
  <si>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</si>
  <si>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</si>
  <si>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</si>
  <si>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</si>
  <si>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</si>
  <si>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</si>
  <si>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</si>
  <si>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</si>
  <si>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</si>
  <si>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</si>
  <si>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</si>
  <si>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</si>
  <si>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</si>
  <si>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</si>
  <si>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</si>
  <si>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</si>
  <si>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</si>
  <si>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</si>
  <si>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</si>
  <si>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</si>
  <si>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</si>
  <si>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</si>
  <si>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</si>
  <si>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</si>
  <si>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</si>
  <si>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</si>
  <si>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</si>
  <si>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</si>
  <si>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</si>
  <si>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</si>
  <si>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</si>
  <si>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</si>
  <si>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</si>
  <si>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</si>
  <si>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</si>
  <si>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</si>
  <si>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</si>
  <si>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</si>
  <si>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</si>
  <si>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</si>
  <si>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</si>
  <si>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</si>
  <si>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</si>
  <si>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</si>
  <si>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</si>
  <si>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</si>
  <si>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</si>
  <si>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</si>
  <si>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</si>
  <si>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</si>
  <si>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</si>
  <si>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</si>
  <si>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</si>
  <si>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</si>
  <si>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</si>
  <si>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</si>
  <si>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</si>
  <si>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</si>
  <si>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</si>
  <si>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</si>
  <si>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</si>
  <si>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</si>
  <si>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</si>
  <si>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</si>
  <si>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</si>
  <si>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</si>
  <si>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</si>
  <si>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</si>
  <si>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</si>
  <si>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</si>
  <si>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</si>
  <si>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</si>
  <si>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</si>
  <si>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</si>
  <si>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</si>
  <si>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</si>
  <si>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</si>
  <si>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</si>
  <si>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</si>
  <si>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</si>
  <si>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</si>
  <si>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</si>
  <si>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</si>
  <si>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</si>
  <si>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</si>
  <si>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</si>
  <si>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</si>
  <si>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</si>
  <si>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</si>
  <si>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</si>
  <si>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</si>
  <si>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</si>
  <si>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</si>
  <si>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</si>
  <si>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</si>
  <si>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</si>
  <si>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</si>
  <si>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</si>
  <si>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</si>
  <si>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</si>
  <si>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</si>
  <si>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</si>
  <si>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</si>
  <si>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</si>
  <si>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</si>
  <si>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</si>
  <si>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</si>
  <si>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</si>
  <si>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</si>
  <si>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</si>
  <si>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</si>
  <si>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</si>
  <si>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</si>
  <si>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</si>
  <si>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</si>
  <si>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</si>
  <si>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</si>
  <si>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</si>
  <si>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</si>
  <si>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</si>
  <si>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</si>
  <si>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</si>
  <si>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</si>
  <si>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</si>
  <si>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</si>
  <si>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</si>
  <si>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</si>
  <si>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</si>
  <si>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</si>
  <si>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</si>
  <si>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</si>
  <si>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</si>
  <si>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</si>
  <si>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</si>
  <si>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</si>
  <si>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</si>
  <si>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</si>
  <si>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</si>
  <si>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</si>
  <si>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</si>
  <si>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</si>
  <si>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</si>
  <si>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</si>
  <si>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</si>
  <si>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</si>
  <si>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</si>
  <si>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</si>
  <si>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</si>
  <si>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</si>
  <si>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</si>
  <si>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</si>
  <si>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</si>
  <si>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</si>
  <si>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</si>
  <si>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</si>
  <si>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</si>
  <si>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</si>
  <si>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</si>
  <si>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</si>
  <si>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</si>
  <si>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</si>
  <si>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</si>
  <si>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</si>
  <si>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</si>
  <si>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</si>
  <si>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</si>
  <si>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</si>
  <si>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</si>
  <si>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</si>
  <si>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</si>
  <si>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</si>
  <si>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</si>
  <si>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</si>
  <si>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</si>
  <si>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</si>
  <si>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</si>
  <si>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</si>
  <si>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</si>
  <si>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</si>
  <si>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</si>
  <si>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</si>
  <si>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</si>
  <si>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</si>
  <si>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</si>
  <si>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</si>
  <si>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</si>
  <si>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</si>
  <si>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</si>
  <si>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</si>
  <si>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</si>
  <si>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</si>
  <si>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</si>
  <si>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</si>
  <si>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</si>
  <si>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</si>
  <si>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</si>
  <si>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</si>
  <si>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</si>
  <si>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</si>
  <si>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</si>
  <si>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</si>
  <si>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</si>
  <si>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</si>
  <si>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</si>
  <si>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</si>
  <si>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</si>
  <si>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</si>
  <si>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</si>
  <si>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</si>
  <si>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</si>
  <si>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</si>
  <si>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</si>
  <si>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</si>
  <si>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</si>
  <si>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</si>
  <si>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</si>
  <si>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</si>
  <si>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</si>
  <si>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</si>
  <si>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</si>
  <si>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</si>
  <si>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</si>
  <si>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</si>
  <si>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</si>
  <si>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</si>
  <si>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</si>
  <si>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</si>
  <si>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</si>
  <si>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</si>
  <si>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</si>
  <si>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</si>
  <si>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</si>
  <si>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</si>
  <si>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</si>
  <si>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</si>
  <si>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</si>
  <si>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</si>
  <si>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</si>
  <si>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</si>
  <si>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</si>
  <si>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</si>
  <si>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</si>
  <si>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</si>
  <si>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</si>
  <si>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</si>
  <si>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</si>
  <si>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</si>
  <si>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</si>
  <si>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</si>
  <si>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</si>
  <si>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</si>
  <si>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</si>
  <si>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</si>
  <si>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</si>
  <si>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</si>
  <si>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</si>
  <si>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</si>
  <si>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</si>
  <si>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</si>
  <si>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</si>
  <si>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</si>
  <si>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</si>
  <si>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</si>
  <si>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</si>
  <si>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</si>
  <si>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</si>
  <si>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</si>
  <si>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</si>
  <si>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</si>
  <si>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</si>
  <si>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</si>
  <si>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</si>
  <si>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</si>
  <si>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</si>
  <si>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</si>
  <si>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</si>
  <si>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</si>
  <si>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</si>
  <si>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</si>
  <si>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</si>
  <si>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</si>
  <si>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</si>
  <si>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</si>
  <si>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</si>
  <si>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</si>
  <si>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</si>
  <si>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</si>
  <si>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</si>
  <si>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</si>
  <si>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</si>
  <si>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</si>
  <si>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</si>
  <si>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</si>
  <si>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</si>
  <si>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</si>
  <si>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</si>
  <si>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</si>
  <si>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</si>
  <si>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</si>
  <si>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</si>
  <si>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</si>
  <si>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</si>
  <si>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</si>
  <si>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</si>
  <si>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</si>
  <si>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</si>
  <si>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</si>
  <si>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</si>
  <si>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</si>
  <si>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</si>
  <si>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</si>
  <si>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</si>
  <si>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</si>
  <si>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</si>
  <si>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</si>
  <si>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</si>
  <si>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</si>
  <si>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</si>
  <si>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</si>
  <si>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</si>
  <si>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</si>
  <si>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</si>
  <si>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</si>
  <si>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</si>
  <si>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</si>
  <si>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</si>
  <si>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</si>
  <si>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</si>
  <si>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</si>
  <si>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</si>
  <si>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</si>
  <si>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</si>
  <si>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</si>
  <si>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</si>
  <si>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</si>
  <si>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</si>
  <si>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</si>
  <si>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</si>
  <si>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</si>
  <si>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</si>
  <si>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</si>
  <si>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</si>
  <si>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</si>
  <si>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</si>
  <si>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</si>
  <si>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</si>
  <si>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</si>
  <si>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</si>
  <si>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</si>
  <si>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</si>
  <si>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</si>
  <si>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</si>
  <si>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</si>
  <si>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</si>
  <si>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</si>
  <si>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</si>
  <si>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</si>
  <si>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</si>
  <si>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</si>
  <si>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</si>
  <si>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</si>
  <si>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</si>
  <si>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</si>
  <si>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</si>
  <si>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</si>
  <si>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</si>
  <si>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</si>
  <si>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</si>
  <si>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</si>
  <si>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</si>
  <si>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</si>
  <si>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</si>
  <si>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</si>
  <si>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</si>
  <si>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</si>
  <si>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</si>
  <si>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</si>
  <si>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</si>
  <si>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</si>
  <si>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</si>
  <si>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</si>
  <si>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</si>
  <si>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</si>
  <si>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</si>
  <si>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</si>
  <si>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</si>
  <si>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</si>
  <si>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</si>
  <si>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</si>
  <si>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</si>
  <si>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</si>
  <si>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</si>
  <si>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</si>
  <si>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</si>
  <si>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</si>
  <si>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</si>
  <si>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</si>
  <si>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</si>
  <si>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</si>
  <si>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</si>
  <si>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</si>
  <si>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</si>
  <si>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</si>
  <si>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</si>
  <si>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</si>
  <si>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</si>
  <si>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</si>
  <si>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</si>
  <si>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</si>
  <si>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</si>
  <si>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</si>
  <si>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</si>
  <si>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</si>
  <si>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</si>
  <si>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</si>
  <si>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</si>
  <si>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</si>
  <si>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</si>
  <si>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</si>
  <si>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</si>
  <si>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</si>
  <si>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</si>
  <si>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</si>
  <si>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</si>
  <si>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</si>
  <si>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</si>
  <si>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</si>
  <si>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</si>
  <si>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</si>
  <si>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</si>
  <si>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</si>
  <si>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</si>
  <si>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</si>
  <si>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</si>
  <si>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</si>
  <si>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</si>
  <si>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</si>
  <si>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</si>
  <si>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</si>
  <si>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</si>
  <si>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</si>
  <si>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</si>
  <si>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</si>
  <si>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</si>
  <si>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</si>
  <si>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</si>
  <si>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</si>
  <si>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</si>
  <si>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</si>
  <si>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</si>
  <si>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</si>
  <si>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</si>
  <si>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</si>
  <si>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</si>
  <si>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</si>
  <si>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</si>
  <si>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</si>
  <si>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</si>
  <si>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</si>
  <si>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</si>
  <si>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</si>
  <si>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</si>
  <si>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</si>
  <si>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</si>
  <si>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</si>
  <si>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</si>
  <si>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</si>
  <si>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</si>
  <si>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</si>
  <si>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</si>
  <si>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</si>
  <si>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</si>
  <si>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</si>
  <si>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</si>
  <si>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</si>
  <si>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</si>
  <si>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</si>
  <si>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</si>
  <si>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</si>
  <si>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</si>
  <si>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</si>
  <si>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</si>
  <si>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</si>
  <si>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</si>
  <si>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</si>
  <si>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</si>
  <si>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</si>
  <si>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</si>
  <si>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</si>
  <si>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</si>
  <si>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</si>
  <si>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</si>
  <si>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</si>
  <si>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</si>
  <si>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</si>
  <si>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</si>
  <si>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</si>
  <si>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</si>
  <si>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</si>
  <si>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</si>
  <si>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</si>
  <si>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</si>
  <si>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</si>
  <si>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</si>
  <si>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</si>
  <si>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</si>
  <si>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</si>
  <si>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</si>
  <si>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</si>
  <si>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</si>
  <si>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</si>
  <si>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</si>
  <si>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</si>
  <si>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</si>
  <si>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</si>
  <si>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</si>
  <si>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</si>
  <si>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</si>
  <si>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</si>
  <si>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</si>
  <si>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</si>
  <si>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</si>
  <si>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</si>
  <si>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</si>
  <si>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</si>
  <si>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</si>
  <si>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</si>
  <si>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</si>
  <si>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</si>
  <si>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</si>
  <si>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</si>
  <si>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</si>
  <si>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</si>
  <si>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</si>
  <si>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</si>
  <si>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</si>
  <si>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</si>
  <si>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</si>
  <si>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</si>
  <si>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</si>
  <si>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</si>
  <si>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</si>
  <si>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</si>
  <si>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</si>
  <si>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</si>
  <si>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</si>
  <si>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</si>
  <si>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</si>
  <si>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</si>
  <si>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</si>
  <si>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</si>
  <si>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</si>
  <si>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</si>
  <si>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</si>
  <si>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</si>
  <si>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</si>
  <si>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</si>
  <si>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</si>
  <si>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</si>
  <si>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</si>
  <si>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</si>
  <si>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</si>
  <si>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</si>
  <si>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</si>
  <si>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</si>
  <si>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</si>
  <si>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</si>
  <si>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</si>
  <si>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</si>
  <si>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</si>
  <si>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</si>
  <si>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</si>
  <si>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</si>
  <si>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</si>
  <si>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</si>
  <si>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</si>
  <si>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</si>
  <si>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</si>
  <si>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</si>
  <si>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</si>
  <si>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</si>
  <si>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</si>
  <si>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</si>
  <si>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</si>
  <si>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</si>
  <si>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</si>
  <si>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</si>
  <si>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</si>
  <si>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</si>
  <si>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</si>
  <si>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</si>
  <si>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</si>
  <si>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</si>
  <si>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</si>
  <si>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</si>
  <si>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</si>
  <si>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</si>
  <si>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</si>
  <si>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</si>
  <si>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</si>
  <si>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</si>
  <si>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</si>
  <si>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</si>
  <si>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</si>
  <si>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</si>
  <si>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</si>
  <si>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</si>
  <si>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</si>
  <si>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</si>
  <si>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</si>
  <si>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</si>
  <si>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</si>
  <si>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</si>
  <si>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</si>
  <si>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</si>
  <si>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</si>
  <si>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</si>
  <si>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</si>
  <si>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</si>
  <si>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</si>
  <si>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</si>
  <si>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</si>
  <si>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</si>
  <si>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</si>
  <si>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</si>
  <si>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</si>
  <si>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</si>
  <si>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</si>
  <si>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</si>
  <si>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</si>
  <si>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</si>
  <si>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</si>
  <si>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</si>
  <si>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</si>
  <si>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</si>
  <si>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</si>
  <si>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</si>
  <si>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</si>
  <si>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</si>
  <si>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</si>
  <si>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Stadtwerke Ulm/Neu-Ulm Netze GmbH</t>
  </si>
  <si>
    <t>9870038900006</t>
  </si>
  <si>
    <t>Karlstraße 1-3</t>
  </si>
  <si>
    <t>Ulm</t>
  </si>
  <si>
    <t>Netznutzung-Gas@ulm-netze.de</t>
  </si>
  <si>
    <t>gesamtes Netzgebiet</t>
  </si>
  <si>
    <t>MeteoGroup Deutschland GmbH</t>
  </si>
  <si>
    <t>Ulm-Mähringen</t>
  </si>
  <si>
    <t>Ind.-Koef.</t>
  </si>
  <si>
    <t>U15</t>
  </si>
  <si>
    <t>U25</t>
  </si>
  <si>
    <t>KG1</t>
  </si>
  <si>
    <t>DE_GMK03</t>
  </si>
  <si>
    <t>DE_GKO03</t>
  </si>
  <si>
    <t>DE_GHA03</t>
  </si>
  <si>
    <t>Stefan Freymiller, Johannes Stiepan</t>
  </si>
  <si>
    <t>0731/166-1078</t>
  </si>
  <si>
    <t>Netzkontonummer Trading Hub Europe:</t>
  </si>
  <si>
    <t>THE0NKH700389000</t>
  </si>
  <si>
    <t>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</si>
</sst>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2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4.5" zeroHeight="1"/>
  <cols>
    <col min="1" max="1" width="2.90625" customWidth="1"/>
    <col min="2" max="15" width="11.453125" customWidth="1"/>
    <col min="16" max="16384" width="11.453125" hidden="1"/>
  </cols>
  <sheetData>
    <row r="1" spans="2:7" ht="75.75" customHeight="1"/>
    <row r="2" spans="2:7" ht="23.5">
      <c r="B2" s="9" t="s">
        <v>460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648</v>
      </c>
    </row>
    <row r="8" spans="2:7" s="8" customFormat="1">
      <c r="B8" s="8" t="s">
        <v>651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649</v>
      </c>
    </row>
    <row r="12" spans="2:7" s="8" customFormat="1">
      <c r="B12" s="8" t="s">
        <v>493</v>
      </c>
    </row>
    <row r="13" spans="2:7" s="8" customFormat="1">
      <c r="B13" s="8" t="s">
        <v>650</v>
      </c>
    </row>
    <row r="14" spans="2:7" s="8" customFormat="1"/>
    <row r="15" spans="2:7">
      <c r="B15" s="20" t="s">
        <v>459</v>
      </c>
      <c r="C15" s="15"/>
    </row>
    <row r="16" spans="2:7">
      <c r="B16" s="15"/>
      <c r="C16" s="15"/>
      <c r="G16" s="10"/>
    </row>
    <row r="17" spans="2:12">
      <c r="B17" s="17" t="s">
        <v>343</v>
      </c>
      <c r="C17" s="15"/>
    </row>
    <row r="18" spans="2:12" s="8" customFormat="1">
      <c r="B18" s="18" t="s">
        <v>337</v>
      </c>
      <c r="C18" s="15"/>
    </row>
    <row r="19" spans="2:12" s="8" customFormat="1">
      <c r="B19" s="18" t="s">
        <v>338</v>
      </c>
      <c r="C19" s="15"/>
    </row>
    <row r="20" spans="2:12">
      <c r="B20" s="17"/>
      <c r="C20" s="15"/>
    </row>
    <row r="21" spans="2:12">
      <c r="B21" s="3" t="s">
        <v>458</v>
      </c>
      <c r="C21" s="15"/>
    </row>
    <row r="22" spans="2:12" s="8" customFormat="1">
      <c r="B22" s="18" t="s">
        <v>339</v>
      </c>
      <c r="C22" s="15"/>
    </row>
    <row r="23" spans="2:12" s="8" customFormat="1">
      <c r="B23" s="18" t="s">
        <v>340</v>
      </c>
      <c r="C23" s="15"/>
    </row>
    <row r="24" spans="2:12">
      <c r="B24" s="17"/>
      <c r="C24" s="15"/>
    </row>
    <row r="25" spans="2:12">
      <c r="B25" s="17" t="s">
        <v>344</v>
      </c>
      <c r="C25" s="15"/>
    </row>
    <row r="26" spans="2:12">
      <c r="B26" s="18" t="s">
        <v>341</v>
      </c>
      <c r="C26" s="15"/>
      <c r="F26" s="8"/>
      <c r="G26" s="8"/>
      <c r="H26" s="8"/>
    </row>
    <row r="27" spans="2:12">
      <c r="B27" s="18" t="s">
        <v>342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345</v>
      </c>
      <c r="C29" s="19">
        <v>42248</v>
      </c>
      <c r="E29" s="8"/>
      <c r="F29" s="8"/>
      <c r="G29" s="8"/>
      <c r="H29" s="8"/>
    </row>
    <row r="30" spans="2:12">
      <c r="B30" s="21" t="s">
        <v>346</v>
      </c>
      <c r="C30" s="327" t="s">
        <v>641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" sqref="D2"/>
    </sheetView>
  </sheetViews>
  <sheetFormatPr baseColWidth="10" defaultColWidth="0" defaultRowHeight="14.5" zeroHeight="1"/>
  <cols>
    <col min="1" max="1" width="2.90625" style="8" customWidth="1"/>
    <col min="2" max="2" width="5.90625" style="2" customWidth="1"/>
    <col min="3" max="3" width="65" customWidth="1"/>
    <col min="4" max="4" width="49.08984375" customWidth="1"/>
    <col min="5" max="5" width="11.453125" customWidth="1"/>
    <col min="6" max="6" width="75.6328125" hidden="1" customWidth="1"/>
    <col min="7" max="16384" width="11.453125" hidden="1"/>
  </cols>
  <sheetData>
    <row r="1" spans="1:8" s="8" customFormat="1" ht="75.75" customHeight="1"/>
    <row r="2" spans="1:8" s="8" customFormat="1" ht="23.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645</v>
      </c>
      <c r="D4" s="27">
        <v>43374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644</v>
      </c>
      <c r="D6" s="27">
        <v>43405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652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480</v>
      </c>
      <c r="D11" s="331" t="s">
        <v>653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89073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667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656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668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481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2" t="s">
        <v>394</v>
      </c>
      <c r="E27" s="39"/>
      <c r="F27" s="11"/>
    </row>
    <row r="28" spans="1:15">
      <c r="B28" s="15"/>
      <c r="C28" s="65" t="s">
        <v>495</v>
      </c>
      <c r="D28" s="48" t="str">
        <f>IF(D27&lt;&gt;C28,VLOOKUP(D27,$C$29:$D$48,2,FALSE),C28)</f>
        <v>Stadtwerke Ulm/Neu-Ulm Netze GmbH</v>
      </c>
      <c r="E28" s="38"/>
      <c r="F28" s="11"/>
      <c r="G28" s="2"/>
    </row>
    <row r="29" spans="1:15">
      <c r="B29" s="15"/>
      <c r="C29" s="22" t="s">
        <v>394</v>
      </c>
      <c r="D29" s="45" t="s">
        <v>652</v>
      </c>
      <c r="E29" s="40"/>
      <c r="F29" s="11"/>
      <c r="G29" s="2"/>
    </row>
    <row r="30" spans="1:15">
      <c r="B30" s="15"/>
      <c r="C30" s="22" t="s">
        <v>395</v>
      </c>
      <c r="D30" s="45"/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427</v>
      </c>
      <c r="D38" s="46"/>
      <c r="E38" s="40"/>
      <c r="F38" s="47"/>
      <c r="G38" s="2"/>
    </row>
    <row r="39" spans="2:7">
      <c r="B39" s="15"/>
      <c r="C39" s="22" t="s">
        <v>428</v>
      </c>
      <c r="D39" s="46"/>
      <c r="E39" s="40"/>
      <c r="F39" s="47"/>
      <c r="G39" s="2"/>
    </row>
    <row r="40" spans="2:7">
      <c r="B40" s="15"/>
      <c r="C40" s="22" t="s">
        <v>429</v>
      </c>
      <c r="D40" s="46"/>
      <c r="E40" s="40"/>
      <c r="F40" s="47"/>
      <c r="G40" s="2"/>
    </row>
    <row r="41" spans="2:7">
      <c r="B41" s="15"/>
      <c r="C41" s="22" t="s">
        <v>430</v>
      </c>
      <c r="D41" s="46"/>
      <c r="E41" s="40"/>
      <c r="F41" s="47"/>
      <c r="G41" s="2"/>
    </row>
    <row r="42" spans="2:7">
      <c r="B42" s="15"/>
      <c r="C42" s="22" t="s">
        <v>431</v>
      </c>
      <c r="D42" s="46"/>
      <c r="E42" s="40"/>
      <c r="F42" s="47"/>
      <c r="G42" s="2"/>
    </row>
    <row r="43" spans="2:7">
      <c r="B43" s="15"/>
      <c r="C43" s="22" t="s">
        <v>432</v>
      </c>
      <c r="D43" s="46"/>
      <c r="E43" s="40"/>
      <c r="F43" s="47"/>
      <c r="G43" s="2"/>
    </row>
    <row r="44" spans="2:7">
      <c r="B44" s="15"/>
      <c r="C44" s="22" t="s">
        <v>433</v>
      </c>
      <c r="D44" s="46"/>
      <c r="E44" s="40"/>
      <c r="F44" s="47"/>
      <c r="G44" s="2"/>
    </row>
    <row r="45" spans="2:7">
      <c r="B45" s="15"/>
      <c r="C45" s="22" t="s">
        <v>434</v>
      </c>
      <c r="D45" s="46"/>
      <c r="E45" s="40"/>
      <c r="F45" s="47"/>
      <c r="G45" s="2"/>
    </row>
    <row r="46" spans="2:7">
      <c r="B46" s="15"/>
      <c r="C46" s="22" t="s">
        <v>435</v>
      </c>
      <c r="D46" s="46"/>
      <c r="E46" s="40"/>
      <c r="F46" s="47"/>
    </row>
    <row r="47" spans="2:7">
      <c r="B47" s="15"/>
      <c r="C47" s="22" t="s">
        <v>436</v>
      </c>
      <c r="D47" s="46"/>
      <c r="E47" s="40"/>
      <c r="F47" s="47"/>
    </row>
    <row r="48" spans="2:7">
      <c r="B48" s="15"/>
      <c r="C48" s="22" t="s">
        <v>437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65" priority="3">
      <formula>IF(CELL("Zeile",D30)&lt;$D$25+CELL("Zeile",$D$29),1,0)</formula>
    </cfRule>
  </conditionalFormatting>
  <conditionalFormatting sqref="D30:D48">
    <cfRule type="expression" dxfId="64" priority="2">
      <formula>IF(CELL(D30)&lt;$D$27+27,1,0)</formula>
    </cfRule>
  </conditionalFormatting>
  <conditionalFormatting sqref="D29">
    <cfRule type="expression" dxfId="63" priority="1">
      <formula>IF(CELL("Zeile",D29)&lt;$D$25+29,1,0)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1"/>
  <sheetViews>
    <sheetView showGridLines="0" tabSelected="1" zoomScale="80" zoomScaleNormal="80" workbookViewId="0">
      <selection activeCell="E13" sqref="E13"/>
    </sheetView>
  </sheetViews>
  <sheetFormatPr baseColWidth="10" defaultColWidth="0" defaultRowHeight="18" customHeight="1"/>
  <cols>
    <col min="1" max="1" width="2.90625" style="8" customWidth="1"/>
    <col min="2" max="2" width="5.90625" style="8" customWidth="1"/>
    <col min="3" max="3" width="51.453125" style="8" customWidth="1"/>
    <col min="4" max="4" width="33.08984375" style="8" customWidth="1"/>
    <col min="5" max="5" width="26.54296875" style="8" customWidth="1"/>
    <col min="6" max="39" width="8.90625" style="13" hidden="1" customWidth="1"/>
    <col min="40" max="16384" width="8.90625" style="8" hidden="1"/>
  </cols>
  <sheetData>
    <row r="1" spans="2:15" ht="75" customHeight="1"/>
    <row r="2" spans="2:15" ht="23.5">
      <c r="B2" s="9" t="s">
        <v>268</v>
      </c>
    </row>
    <row r="3" spans="2:15" ht="14.5"/>
    <row r="4" spans="2:15" ht="14.5">
      <c r="B4" s="15"/>
      <c r="C4" s="15"/>
      <c r="D4" s="15"/>
      <c r="E4" s="15"/>
    </row>
    <row r="5" spans="2:15" ht="15" customHeight="1">
      <c r="B5" s="22"/>
      <c r="C5" s="56" t="s">
        <v>441</v>
      </c>
      <c r="D5" s="58" t="str">
        <f>Netzbetreiber!$D$9</f>
        <v>Stadtwerke Ulm/Neu-Ulm Netze GmbH</v>
      </c>
      <c r="H5" s="67"/>
      <c r="I5" s="67"/>
      <c r="J5" s="67"/>
      <c r="K5" s="67"/>
    </row>
    <row r="6" spans="2:15" ht="15" customHeight="1">
      <c r="B6" s="22"/>
      <c r="C6" s="61" t="s">
        <v>440</v>
      </c>
      <c r="D6" s="58" t="str">
        <f>Netzbetreiber!D28</f>
        <v>Stadtwerke Ulm/Neu-Ulm Netze GmbH</v>
      </c>
      <c r="E6" s="15"/>
      <c r="H6" s="67"/>
      <c r="I6" s="67"/>
      <c r="J6" s="67"/>
      <c r="K6" s="67"/>
    </row>
    <row r="7" spans="2:15" ht="15" customHeight="1">
      <c r="B7" s="22"/>
      <c r="C7" s="60" t="s">
        <v>482</v>
      </c>
      <c r="D7" s="328" t="str">
        <f>Netzbetreiber!$D$11</f>
        <v>9870038900006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43405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671</v>
      </c>
      <c r="E11" s="15"/>
      <c r="H11" s="271" t="s">
        <v>255</v>
      </c>
      <c r="I11" s="271" t="s">
        <v>258</v>
      </c>
      <c r="J11" s="271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606</v>
      </c>
      <c r="D13" s="33" t="s">
        <v>607</v>
      </c>
      <c r="E13" s="15"/>
      <c r="H13" s="271" t="s">
        <v>607</v>
      </c>
      <c r="I13" s="271" t="s">
        <v>608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669</v>
      </c>
      <c r="D15" s="42" t="s">
        <v>670</v>
      </c>
      <c r="E15" s="15"/>
      <c r="H15" s="67"/>
      <c r="I15" s="67"/>
      <c r="J15" s="67"/>
      <c r="K15" s="67"/>
    </row>
    <row r="16" spans="2:15" ht="15" customHeight="1">
      <c r="B16" s="23"/>
      <c r="E16" s="15"/>
      <c r="H16" s="267"/>
      <c r="I16" s="267"/>
      <c r="J16" s="267"/>
      <c r="K16" s="267"/>
      <c r="L16" s="268"/>
    </row>
    <row r="17" spans="2:16" ht="15" customHeight="1">
      <c r="B17" s="7" t="s">
        <v>83</v>
      </c>
      <c r="C17" s="31" t="s">
        <v>367</v>
      </c>
      <c r="D17" s="49" t="s">
        <v>256</v>
      </c>
      <c r="E17" s="15"/>
      <c r="H17" s="269" t="s">
        <v>256</v>
      </c>
      <c r="I17" s="269" t="s">
        <v>134</v>
      </c>
      <c r="J17" s="267"/>
      <c r="K17" s="267"/>
      <c r="L17" s="268"/>
    </row>
    <row r="18" spans="2:16" ht="15" customHeight="1">
      <c r="B18" s="22"/>
      <c r="C18" s="32" t="str">
        <f>HLOOKUP($D$17,$H$17:$I$19,2,0)</f>
        <v>=&gt; zeitnah ermittelter Netzzustand fließt nicht in Allokation ein</v>
      </c>
      <c r="D18" s="16"/>
      <c r="E18" s="15"/>
      <c r="H18" s="270" t="s">
        <v>566</v>
      </c>
      <c r="I18" s="270" t="s">
        <v>483</v>
      </c>
      <c r="J18" s="267"/>
      <c r="K18" s="267"/>
      <c r="L18" s="268"/>
    </row>
    <row r="19" spans="2:16" ht="15" customHeight="1">
      <c r="B19" s="22"/>
      <c r="C19" s="32" t="str">
        <f>HLOOKUP($D$17,$H$17:$I$19,3,0)</f>
        <v>=&gt; Zeitreihentyp SLPsyn</v>
      </c>
      <c r="D19" s="16"/>
      <c r="E19" s="15"/>
      <c r="H19" s="270" t="s">
        <v>484</v>
      </c>
      <c r="I19" s="270" t="s">
        <v>485</v>
      </c>
      <c r="J19" s="267"/>
      <c r="K19" s="267"/>
      <c r="L19" s="268"/>
    </row>
    <row r="20" spans="2:16" ht="15" customHeight="1">
      <c r="B20" s="22"/>
      <c r="C20" s="32"/>
      <c r="D20" s="16"/>
      <c r="E20" s="15"/>
      <c r="H20" s="270"/>
      <c r="I20" s="270"/>
      <c r="J20" s="267"/>
      <c r="K20" s="267"/>
      <c r="L20" s="268"/>
    </row>
    <row r="21" spans="2:16" ht="15" customHeight="1">
      <c r="B21" s="7" t="s">
        <v>84</v>
      </c>
      <c r="C21" s="8" t="s">
        <v>604</v>
      </c>
      <c r="D21" s="49" t="s">
        <v>600</v>
      </c>
      <c r="E21" s="15"/>
      <c r="H21" s="267" t="s">
        <v>600</v>
      </c>
      <c r="I21" s="267" t="s">
        <v>601</v>
      </c>
      <c r="J21" s="267"/>
      <c r="K21" s="8"/>
      <c r="L21" s="268"/>
    </row>
    <row r="22" spans="2:16" ht="15" customHeight="1">
      <c r="B22" s="7"/>
      <c r="C22" s="8" t="str">
        <f>HLOOKUP(D21,H21:I22,2,0)</f>
        <v>nach TU-München Verfahren</v>
      </c>
      <c r="D22" s="49" t="s">
        <v>602</v>
      </c>
      <c r="E22" s="15"/>
      <c r="H22" s="267" t="s">
        <v>603</v>
      </c>
      <c r="I22" s="8" t="s">
        <v>599</v>
      </c>
      <c r="J22" s="8"/>
      <c r="K22" s="8"/>
      <c r="L22" s="268"/>
    </row>
    <row r="23" spans="2:16" ht="15" customHeight="1">
      <c r="B23" s="22"/>
      <c r="C23" s="24" t="s">
        <v>605</v>
      </c>
      <c r="D23" s="24" t="str">
        <f>IF(D21=$H$21,L23,IF(D22=$H$23,M23,N23))</f>
        <v>=&gt;  Q(D) = KW  x  h(T, SLP-Typ)  x  F(WT)</v>
      </c>
      <c r="E23" s="15"/>
      <c r="H23" s="267" t="s">
        <v>602</v>
      </c>
      <c r="I23" s="267" t="s">
        <v>609</v>
      </c>
      <c r="J23" s="8"/>
      <c r="K23" s="8"/>
      <c r="L23" s="270" t="s">
        <v>610</v>
      </c>
      <c r="M23" s="270" t="s">
        <v>612</v>
      </c>
      <c r="N23" s="270" t="s">
        <v>611</v>
      </c>
      <c r="O23" s="8"/>
      <c r="P23" s="268"/>
    </row>
    <row r="24" spans="2:16" ht="15" customHeight="1">
      <c r="B24" s="22"/>
      <c r="C24" s="24"/>
      <c r="D24" s="15"/>
      <c r="E24" s="15"/>
      <c r="H24" s="267"/>
      <c r="I24" s="267"/>
      <c r="J24" s="267"/>
      <c r="K24" s="267"/>
      <c r="L24" s="268"/>
    </row>
    <row r="25" spans="2:16" ht="15" customHeight="1">
      <c r="B25" s="7" t="s">
        <v>369</v>
      </c>
      <c r="C25" s="6" t="s">
        <v>569</v>
      </c>
      <c r="D25" s="42" t="s">
        <v>135</v>
      </c>
      <c r="E25" s="15"/>
      <c r="H25" s="269" t="s">
        <v>133</v>
      </c>
      <c r="I25" s="269" t="s">
        <v>135</v>
      </c>
      <c r="J25" s="267"/>
      <c r="K25" s="267"/>
      <c r="L25" s="268"/>
    </row>
    <row r="26" spans="2:16" ht="15" customHeight="1">
      <c r="B26" s="7"/>
      <c r="C26" s="6" t="s">
        <v>613</v>
      </c>
      <c r="D26" s="42" t="s">
        <v>614</v>
      </c>
      <c r="E26" s="15"/>
      <c r="H26" s="297" t="s">
        <v>614</v>
      </c>
      <c r="I26" s="269" t="s">
        <v>615</v>
      </c>
      <c r="J26" s="269" t="s">
        <v>616</v>
      </c>
      <c r="K26" s="267"/>
      <c r="L26" s="268"/>
    </row>
    <row r="27" spans="2:16" ht="15" customHeight="1">
      <c r="B27" s="22"/>
      <c r="C27" s="15" t="str">
        <f>HLOOKUP(D26,H26:J27,2,0)</f>
        <v>=&gt; Q(Allokation)  =  Q(Synth.);    F(kor) = 1</v>
      </c>
      <c r="D27" s="298">
        <v>1</v>
      </c>
      <c r="E27" s="15"/>
      <c r="H27" s="270" t="s">
        <v>617</v>
      </c>
      <c r="I27" s="270" t="s">
        <v>618</v>
      </c>
      <c r="J27" s="270" t="s">
        <v>619</v>
      </c>
      <c r="K27" s="267"/>
      <c r="L27" s="268"/>
    </row>
    <row r="28" spans="2:16" ht="15" customHeight="1">
      <c r="B28" s="22"/>
      <c r="C28" s="15" t="str">
        <f>HLOOKUP(D26,H26:J28,3,0)</f>
        <v xml:space="preserve"> </v>
      </c>
      <c r="D28" s="299"/>
      <c r="E28" s="15"/>
      <c r="H28" s="270" t="s">
        <v>620</v>
      </c>
      <c r="I28" s="270" t="s">
        <v>621</v>
      </c>
      <c r="J28" s="270" t="s">
        <v>622</v>
      </c>
      <c r="K28" s="267"/>
      <c r="L28" s="268"/>
    </row>
    <row r="29" spans="2:16" ht="15" customHeight="1">
      <c r="B29" s="22"/>
      <c r="C29" s="24"/>
      <c r="D29" s="15"/>
      <c r="E29" s="15"/>
      <c r="H29" s="267"/>
      <c r="I29" s="267"/>
      <c r="J29" s="267"/>
      <c r="K29" s="267"/>
      <c r="L29" s="268"/>
    </row>
    <row r="30" spans="2:16" ht="15" customHeight="1">
      <c r="B30" s="7" t="s">
        <v>488</v>
      </c>
      <c r="C30" s="6" t="s">
        <v>568</v>
      </c>
      <c r="D30" s="42" t="s">
        <v>135</v>
      </c>
      <c r="E30" s="15"/>
      <c r="H30" s="269" t="s">
        <v>133</v>
      </c>
      <c r="I30" s="269" t="s">
        <v>135</v>
      </c>
      <c r="J30" s="267"/>
      <c r="K30" s="267"/>
      <c r="L30" s="268"/>
    </row>
    <row r="31" spans="2:16" ht="15" customHeight="1">
      <c r="B31" s="22"/>
      <c r="C31" s="15" t="str">
        <f>HLOOKUP(D30,$H$30:$I$31,2,0)</f>
        <v>=&gt; Q(Allokation)  =  Q(D-2);  F(opt) = 1</v>
      </c>
      <c r="D31" s="15"/>
      <c r="E31" s="15"/>
      <c r="H31" s="270" t="s">
        <v>623</v>
      </c>
      <c r="I31" s="270" t="s">
        <v>624</v>
      </c>
      <c r="J31" s="267"/>
      <c r="K31" s="267"/>
      <c r="L31" s="268"/>
    </row>
    <row r="32" spans="2:16" ht="15" customHeight="1">
      <c r="B32" s="22"/>
      <c r="C32" s="15" t="str">
        <f>HLOOKUP(D30,$H$30:$I$32,3,0)</f>
        <v xml:space="preserve"> </v>
      </c>
      <c r="D32" s="15"/>
      <c r="E32" s="15"/>
      <c r="H32" s="270" t="s">
        <v>625</v>
      </c>
      <c r="I32" s="267" t="s">
        <v>620</v>
      </c>
      <c r="J32" s="267"/>
      <c r="K32" s="267"/>
      <c r="L32" s="268"/>
    </row>
    <row r="33" spans="2:39" ht="15" customHeight="1">
      <c r="B33" s="22"/>
      <c r="C33" s="24"/>
      <c r="D33" s="15"/>
      <c r="E33" s="15"/>
      <c r="H33" s="267"/>
      <c r="I33" s="267"/>
      <c r="J33" s="267"/>
      <c r="K33" s="267"/>
      <c r="L33" s="268"/>
    </row>
    <row r="34" spans="2:39" ht="15" customHeight="1">
      <c r="B34" s="23" t="s">
        <v>540</v>
      </c>
      <c r="C34" s="24" t="s">
        <v>490</v>
      </c>
      <c r="D34" s="42">
        <v>6</v>
      </c>
      <c r="E34" s="15"/>
      <c r="H34" s="267"/>
      <c r="I34" s="267"/>
      <c r="J34" s="267"/>
      <c r="K34" s="267"/>
      <c r="L34" s="268"/>
    </row>
    <row r="35" spans="2:39" ht="15" customHeight="1">
      <c r="B35" s="22"/>
      <c r="C35" s="24"/>
      <c r="D35" s="15"/>
      <c r="E35" s="15"/>
      <c r="H35" s="267"/>
      <c r="I35" s="267"/>
      <c r="J35" s="267"/>
      <c r="K35" s="267"/>
      <c r="L35" s="268"/>
    </row>
    <row r="36" spans="2:39" ht="15" customHeight="1">
      <c r="B36" s="7" t="s">
        <v>541</v>
      </c>
      <c r="C36" s="5" t="s">
        <v>364</v>
      </c>
      <c r="D36" s="34">
        <v>1500000</v>
      </c>
      <c r="E36" s="15" t="s">
        <v>499</v>
      </c>
      <c r="I36" s="267"/>
      <c r="J36" s="267"/>
      <c r="K36" s="267"/>
      <c r="L36" s="267"/>
      <c r="M36" s="268"/>
    </row>
    <row r="37" spans="2:39" customFormat="1" ht="15" customHeight="1">
      <c r="C37" s="8" t="s">
        <v>486</v>
      </c>
      <c r="F37" s="13"/>
      <c r="G37" s="13"/>
      <c r="H37" s="67"/>
      <c r="I37" s="67"/>
      <c r="J37" s="67"/>
      <c r="K37" s="6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2:39" ht="15" customHeight="1">
      <c r="B38" s="15"/>
      <c r="C38" s="35"/>
      <c r="D38" s="29"/>
      <c r="E38" s="15"/>
      <c r="H38" s="67"/>
      <c r="I38" s="67"/>
      <c r="J38" s="67"/>
      <c r="K38" s="67"/>
    </row>
    <row r="39" spans="2:39" ht="15" customHeight="1">
      <c r="B39" s="7" t="s">
        <v>542</v>
      </c>
      <c r="C39" s="5" t="s">
        <v>365</v>
      </c>
      <c r="D39" s="36">
        <v>500</v>
      </c>
      <c r="E39" s="15" t="s">
        <v>532</v>
      </c>
      <c r="H39" s="67"/>
      <c r="I39" s="67"/>
      <c r="J39" s="67"/>
      <c r="K39" s="67"/>
    </row>
    <row r="40" spans="2:39" ht="15" customHeight="1">
      <c r="C40" s="8" t="s">
        <v>487</v>
      </c>
    </row>
    <row r="41" spans="2:39" ht="15" customHeight="1">
      <c r="B41" s="7"/>
      <c r="C41" s="3"/>
    </row>
    <row r="42" spans="2:39" ht="15" customHeight="1">
      <c r="B42" s="7"/>
      <c r="C42" s="3" t="s">
        <v>531</v>
      </c>
    </row>
    <row r="43" spans="2:39" ht="18" customHeight="1">
      <c r="C43" s="3" t="s">
        <v>533</v>
      </c>
    </row>
    <row r="44" spans="2:39" ht="18" customHeight="1">
      <c r="C44" s="3"/>
    </row>
    <row r="45" spans="2:39" ht="15" customHeight="1">
      <c r="B45" s="22" t="s">
        <v>543</v>
      </c>
      <c r="C45" s="60" t="s">
        <v>567</v>
      </c>
      <c r="D45" s="42">
        <v>1</v>
      </c>
      <c r="E45" s="15"/>
      <c r="H45" s="13">
        <v>1</v>
      </c>
      <c r="I45" s="13">
        <v>2</v>
      </c>
      <c r="J45" s="13">
        <v>3</v>
      </c>
      <c r="K45" s="13">
        <v>4</v>
      </c>
      <c r="L45" s="13">
        <v>5</v>
      </c>
      <c r="M45" s="13">
        <v>6</v>
      </c>
      <c r="N45" s="13">
        <v>7</v>
      </c>
      <c r="O45" s="13">
        <v>8</v>
      </c>
      <c r="P45" s="13">
        <v>9</v>
      </c>
      <c r="Q45" s="13">
        <v>10</v>
      </c>
      <c r="R45" s="13">
        <v>11</v>
      </c>
      <c r="S45" s="13">
        <v>12</v>
      </c>
      <c r="T45" s="13">
        <v>13</v>
      </c>
      <c r="U45" s="13">
        <v>14</v>
      </c>
      <c r="V45" s="13">
        <v>15</v>
      </c>
    </row>
    <row r="46" spans="2:39" ht="15" customHeight="1">
      <c r="B46" s="22"/>
      <c r="C46" s="24"/>
      <c r="D46" s="15"/>
      <c r="E46" s="15"/>
      <c r="H46" s="13">
        <f>IF(H45&lt;=$D$45,H45,"")</f>
        <v>1</v>
      </c>
      <c r="I46" s="13" t="str">
        <f t="shared" ref="I46:V46" si="0">IF(I45&lt;=$D$45,I45,"")</f>
        <v/>
      </c>
      <c r="J46" s="13" t="str">
        <f t="shared" si="0"/>
        <v/>
      </c>
      <c r="K46" s="13" t="str">
        <f t="shared" si="0"/>
        <v/>
      </c>
      <c r="L46" s="13" t="str">
        <f t="shared" si="0"/>
        <v/>
      </c>
      <c r="M46" s="13" t="str">
        <f t="shared" si="0"/>
        <v/>
      </c>
      <c r="N46" s="13" t="str">
        <f t="shared" si="0"/>
        <v/>
      </c>
      <c r="O46" s="13" t="str">
        <f t="shared" si="0"/>
        <v/>
      </c>
      <c r="P46" s="13" t="str">
        <f t="shared" si="0"/>
        <v/>
      </c>
      <c r="Q46" s="13" t="str">
        <f t="shared" si="0"/>
        <v/>
      </c>
      <c r="R46" s="13" t="str">
        <f t="shared" si="0"/>
        <v/>
      </c>
      <c r="S46" s="13" t="str">
        <f t="shared" si="0"/>
        <v/>
      </c>
      <c r="T46" s="13" t="str">
        <f t="shared" si="0"/>
        <v/>
      </c>
      <c r="U46" s="13" t="str">
        <f t="shared" si="0"/>
        <v/>
      </c>
      <c r="V46" s="13" t="str">
        <f t="shared" si="0"/>
        <v/>
      </c>
    </row>
    <row r="47" spans="2:39" ht="18" customHeight="1">
      <c r="C47" s="22" t="s">
        <v>577</v>
      </c>
      <c r="D47" s="45" t="s">
        <v>657</v>
      </c>
    </row>
    <row r="48" spans="2:39" ht="18" customHeight="1">
      <c r="C48" s="22" t="s">
        <v>578</v>
      </c>
      <c r="D48" s="45"/>
    </row>
    <row r="49" spans="3:4" ht="18" customHeight="1">
      <c r="C49" s="22" t="s">
        <v>579</v>
      </c>
      <c r="D49" s="45"/>
    </row>
    <row r="50" spans="3:4" ht="18" customHeight="1">
      <c r="C50" s="22" t="s">
        <v>580</v>
      </c>
      <c r="D50" s="45"/>
    </row>
    <row r="51" spans="3:4" ht="18" customHeight="1">
      <c r="C51" s="22" t="s">
        <v>581</v>
      </c>
      <c r="D51" s="45"/>
    </row>
    <row r="52" spans="3:4" ht="18" customHeight="1">
      <c r="C52" s="22" t="s">
        <v>582</v>
      </c>
      <c r="D52" s="45"/>
    </row>
    <row r="53" spans="3:4" ht="18" customHeight="1">
      <c r="C53" s="22" t="s">
        <v>583</v>
      </c>
      <c r="D53" s="45"/>
    </row>
    <row r="54" spans="3:4" ht="18" customHeight="1">
      <c r="C54" s="22" t="s">
        <v>584</v>
      </c>
      <c r="D54" s="45"/>
    </row>
    <row r="55" spans="3:4" ht="18" customHeight="1">
      <c r="C55" s="22" t="s">
        <v>585</v>
      </c>
      <c r="D55" s="45"/>
    </row>
    <row r="56" spans="3:4" ht="18" customHeight="1">
      <c r="C56" s="22" t="s">
        <v>586</v>
      </c>
      <c r="D56" s="45"/>
    </row>
    <row r="57" spans="3:4" ht="18" customHeight="1">
      <c r="C57" s="22" t="s">
        <v>587</v>
      </c>
      <c r="D57" s="45"/>
    </row>
    <row r="58" spans="3:4" ht="18" customHeight="1">
      <c r="C58" s="22" t="s">
        <v>588</v>
      </c>
      <c r="D58" s="45"/>
    </row>
    <row r="59" spans="3:4" ht="18" customHeight="1">
      <c r="C59" s="22" t="s">
        <v>589</v>
      </c>
      <c r="D59" s="45"/>
    </row>
    <row r="60" spans="3:4" ht="18" customHeight="1">
      <c r="C60" s="22" t="s">
        <v>590</v>
      </c>
      <c r="D60" s="45"/>
    </row>
    <row r="61" spans="3:4" ht="18" customHeight="1">
      <c r="C61" s="22" t="s">
        <v>591</v>
      </c>
      <c r="D61" s="45"/>
    </row>
  </sheetData>
  <conditionalFormatting sqref="D47:D61">
    <cfRule type="expression" dxfId="62" priority="19">
      <formula>IF(CELL("Zeile",D47)&lt;$D$45+CELL("Zeile",$D$47),1,0)</formula>
    </cfRule>
  </conditionalFormatting>
  <conditionalFormatting sqref="D48:D61">
    <cfRule type="expression" dxfId="61" priority="18">
      <formula>IF(CELL(D48)&lt;$D$35+27,1,0)</formula>
    </cfRule>
  </conditionalFormatting>
  <conditionalFormatting sqref="D22">
    <cfRule type="expression" dxfId="60" priority="17">
      <formula>IF($D$21=$H$21,1,0)</formula>
    </cfRule>
  </conditionalFormatting>
  <conditionalFormatting sqref="D30">
    <cfRule type="expression" dxfId="59" priority="6">
      <formula>IF($D$17="synthetisch",1,0)</formula>
    </cfRule>
  </conditionalFormatting>
  <conditionalFormatting sqref="D27">
    <cfRule type="expression" dxfId="58" priority="4">
      <formula>IF(AND($D$26=$I$26,$D$25=$H$25),1,0)</formula>
    </cfRule>
  </conditionalFormatting>
  <conditionalFormatting sqref="D25:D27">
    <cfRule type="expression" dxfId="57" priority="7">
      <formula>IF($D$17="analytisch",1,0)</formula>
    </cfRule>
  </conditionalFormatting>
  <conditionalFormatting sqref="D26">
    <cfRule type="expression" dxfId="56" priority="5">
      <formula>IF($D$25="nein",1)</formula>
    </cfRule>
  </conditionalFormatting>
  <conditionalFormatting sqref="D15">
    <cfRule type="expression" dxfId="53" priority="1">
      <formula>IF(#REF!="Gaspool",1,0)</formula>
    </cfRule>
  </conditionalFormatting>
  <dataValidations count="9">
    <dataValidation type="list" allowBlank="1" showInputMessage="1" showErrorMessage="1" sqref="D17">
      <formula1>$H$17:$I$17</formula1>
    </dataValidation>
    <dataValidation type="whole" allowBlank="1" showInputMessage="1" showErrorMessage="1" sqref="D34">
      <formula1>1</formula1>
      <formula2>200</formula2>
    </dataValidation>
    <dataValidation type="list" allowBlank="1" showInputMessage="1" showErrorMessage="1" sqref="D45">
      <formula1>$H$45:$V$45</formula1>
    </dataValidation>
    <dataValidation type="list" allowBlank="1" showInputMessage="1" showErrorMessage="1" sqref="D21">
      <formula1>$H$21:$I$21</formula1>
    </dataValidation>
    <dataValidation type="list" allowBlank="1" showInputMessage="1" showErrorMessage="1" sqref="D22">
      <formula1>$H$23:$I$23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6">
      <formula1>$H$26:$J$26</formula1>
    </dataValidation>
    <dataValidation type="list" allowBlank="1" showInputMessage="1" showErrorMessage="1" sqref="D25">
      <formula1>$H$25:$I$25</formula1>
    </dataValidation>
    <dataValidation type="list" allowBlank="1" showInputMessage="1" showErrorMessage="1" sqref="D30">
      <formula1>$H$30:$I$30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9B76497-25DC-43C2-8891-3833CF16B95F}">
            <xm:f>IF($D$34&lt;&gt;'SLP-Profile'!$J$8,1,0)</xm:f>
            <x14:dxf>
              <fill>
                <patternFill>
                  <bgColor rgb="FFFF0000"/>
                </patternFill>
              </fill>
            </x14:dxf>
          </x14:cfRule>
          <xm:sqref>D34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6" zoomScale="70" zoomScaleNormal="70" workbookViewId="0">
      <selection activeCell="F62" sqref="F62"/>
    </sheetView>
  </sheetViews>
  <sheetFormatPr baseColWidth="10" defaultColWidth="0" defaultRowHeight="14.5" zeroHeight="1"/>
  <cols>
    <col min="1" max="1" width="2.90625" style="127" customWidth="1"/>
    <col min="2" max="2" width="5.453125" style="127" customWidth="1"/>
    <col min="3" max="3" width="37.54296875" style="127" customWidth="1"/>
    <col min="4" max="4" width="12.54296875" style="127" customWidth="1"/>
    <col min="5" max="14" width="12.6328125" style="127" customWidth="1"/>
    <col min="15" max="15" width="34.08984375" style="127" customWidth="1"/>
    <col min="16" max="16" width="7.36328125" style="169" customWidth="1"/>
    <col min="17" max="18" width="7.36328125" style="207" hidden="1" customWidth="1"/>
    <col min="19" max="19" width="13.453125" style="207" hidden="1" customWidth="1"/>
    <col min="20" max="20" width="23.54296875" style="207" hidden="1" customWidth="1"/>
    <col min="21" max="21" width="5.453125" style="207" hidden="1" customWidth="1"/>
    <col min="22" max="22" width="5" style="207" hidden="1" customWidth="1"/>
    <col min="23" max="23" width="5.36328125" style="207" hidden="1" customWidth="1"/>
    <col min="24" max="24" width="5" style="207" hidden="1" customWidth="1"/>
    <col min="25" max="25" width="8.08984375" style="207" hidden="1" customWidth="1"/>
    <col min="26" max="26" width="11.6328125" style="207" hidden="1" customWidth="1"/>
    <col min="27" max="27" width="8.9062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53125" style="57" hidden="1" customWidth="1"/>
    <col min="38" max="38" width="4" style="57" hidden="1" customWidth="1"/>
    <col min="39" max="47" width="4.453125" style="57" hidden="1" customWidth="1"/>
    <col min="48" max="48" width="4" style="57" hidden="1" customWidth="1"/>
    <col min="49" max="16383" width="22.54296875" style="57" hidden="1"/>
    <col min="16384" max="16384" width="1" style="57" hidden="1" customWidth="1"/>
  </cols>
  <sheetData>
    <row r="1" spans="2:56" ht="75" customHeight="1"/>
    <row r="2" spans="2:56" ht="23.5">
      <c r="B2" s="170" t="s">
        <v>535</v>
      </c>
    </row>
    <row r="3" spans="2:56" ht="15" customHeight="1">
      <c r="B3" s="170"/>
    </row>
    <row r="4" spans="2:56">
      <c r="B4" s="129"/>
      <c r="C4" s="56" t="s">
        <v>441</v>
      </c>
      <c r="D4" s="57"/>
      <c r="E4" s="330" t="str">
        <f>Netzbetreiber!D9</f>
        <v>Stadtwerke Ulm/Neu-Ulm Netze GmbH</v>
      </c>
      <c r="F4" s="330"/>
      <c r="G4" s="330"/>
      <c r="M4" s="129"/>
      <c r="N4" s="129"/>
      <c r="O4" s="129"/>
    </row>
    <row r="5" spans="2:56">
      <c r="B5" s="129"/>
      <c r="C5" s="56" t="s">
        <v>440</v>
      </c>
      <c r="D5" s="57"/>
      <c r="E5" s="58" t="str">
        <f>Netzbetreiber!D28</f>
        <v>Stadtwerke Ulm/Neu-Ulm Netze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482</v>
      </c>
      <c r="D6" s="57"/>
      <c r="E6" s="329" t="str">
        <f>Netzbetreiber!D11</f>
        <v>9870038900006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Netzbetreiber!D6</f>
        <v>43405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492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514</v>
      </c>
      <c r="D9" s="129"/>
      <c r="E9" s="129"/>
      <c r="F9" s="153">
        <f>'SLP-Verfahren'!D45</f>
        <v>1</v>
      </c>
      <c r="H9" s="171" t="s">
        <v>592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576</v>
      </c>
      <c r="D10" s="129"/>
      <c r="E10" s="129"/>
      <c r="F10" s="49">
        <v>1</v>
      </c>
      <c r="G10" s="57"/>
      <c r="H10" s="171" t="s">
        <v>593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594</v>
      </c>
      <c r="D11" s="129"/>
      <c r="E11" s="129"/>
      <c r="F11" s="333" t="str">
        <f>INDEX('SLP-Verfahren'!D47:D61,'SLP-Temp-Gebiet #01'!F10)</f>
        <v>gesamtes Netzgebiet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575</v>
      </c>
      <c r="D13" s="342"/>
      <c r="E13" s="342"/>
      <c r="F13" s="181" t="s">
        <v>539</v>
      </c>
      <c r="G13" s="129" t="s">
        <v>537</v>
      </c>
      <c r="H13" s="261" t="s">
        <v>554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444</v>
      </c>
      <c r="D14" s="343"/>
      <c r="E14" s="89" t="s">
        <v>445</v>
      </c>
      <c r="F14" s="262"/>
      <c r="G14" s="263"/>
      <c r="H14" s="51"/>
      <c r="I14" s="57"/>
      <c r="J14" s="129"/>
      <c r="K14" s="129"/>
      <c r="L14" s="129"/>
      <c r="M14" s="129"/>
      <c r="N14" s="129"/>
      <c r="O14" s="332" t="s">
        <v>642</v>
      </c>
      <c r="R14" s="207" t="s">
        <v>555</v>
      </c>
      <c r="S14" s="207" t="s">
        <v>556</v>
      </c>
      <c r="T14" s="207" t="s">
        <v>557</v>
      </c>
      <c r="U14" s="207" t="s">
        <v>558</v>
      </c>
      <c r="V14" s="207" t="s">
        <v>538</v>
      </c>
      <c r="W14" s="207" t="s">
        <v>559</v>
      </c>
      <c r="X14" s="207" t="s">
        <v>560</v>
      </c>
      <c r="Y14" s="207" t="s">
        <v>561</v>
      </c>
      <c r="Z14" s="207" t="s">
        <v>562</v>
      </c>
      <c r="AA14" s="207" t="s">
        <v>563</v>
      </c>
      <c r="AB14" s="207" t="s">
        <v>564</v>
      </c>
      <c r="AC14" s="207" t="s">
        <v>565</v>
      </c>
    </row>
    <row r="15" spans="2:56" ht="19.5" customHeight="1">
      <c r="B15" s="129"/>
      <c r="C15" s="343" t="s">
        <v>386</v>
      </c>
      <c r="D15" s="343"/>
      <c r="E15" s="89" t="s">
        <v>445</v>
      </c>
      <c r="F15" s="262"/>
      <c r="G15" s="263"/>
      <c r="H15" s="51"/>
      <c r="I15" s="57"/>
      <c r="J15" s="129"/>
      <c r="K15" s="129"/>
      <c r="L15" s="129"/>
      <c r="M15" s="129"/>
      <c r="N15" s="129"/>
      <c r="O15" s="160" t="s">
        <v>658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488</v>
      </c>
      <c r="AI15" s="260" t="s">
        <v>540</v>
      </c>
      <c r="AJ15" s="260" t="s">
        <v>541</v>
      </c>
      <c r="AK15" s="260" t="s">
        <v>542</v>
      </c>
      <c r="AL15" s="260" t="s">
        <v>543</v>
      </c>
      <c r="AM15" s="260" t="s">
        <v>544</v>
      </c>
      <c r="AN15" s="260" t="s">
        <v>545</v>
      </c>
      <c r="AO15" s="260" t="s">
        <v>546</v>
      </c>
      <c r="AP15" s="260" t="s">
        <v>547</v>
      </c>
      <c r="AQ15" s="260" t="s">
        <v>548</v>
      </c>
      <c r="AR15" s="260" t="s">
        <v>549</v>
      </c>
      <c r="AS15" s="260" t="s">
        <v>550</v>
      </c>
      <c r="AT15" s="260" t="s">
        <v>551</v>
      </c>
      <c r="AU15" s="260" t="s">
        <v>552</v>
      </c>
      <c r="AV15" s="260" t="s">
        <v>553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509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515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510</v>
      </c>
      <c r="D20" s="178" t="s">
        <v>506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517</v>
      </c>
      <c r="D21" s="152" t="s">
        <v>508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528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496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496</v>
      </c>
      <c r="T23" s="288" t="str">
        <f>O15</f>
        <v>MeteoGroup Deutschland GmbH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512</v>
      </c>
      <c r="D24" s="186"/>
      <c r="E24" s="155" t="s">
        <v>659</v>
      </c>
      <c r="F24" s="155" t="s">
        <v>573</v>
      </c>
      <c r="G24" s="155"/>
      <c r="H24" s="155"/>
      <c r="I24" s="155"/>
      <c r="J24" s="155"/>
      <c r="K24" s="155"/>
      <c r="L24" s="155"/>
      <c r="M24" s="155"/>
      <c r="N24" s="155"/>
      <c r="O24" s="183" t="s">
        <v>513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507</v>
      </c>
      <c r="D25" s="186"/>
      <c r="E25" s="159">
        <v>10840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497</v>
      </c>
      <c r="F26" s="155" t="s">
        <v>497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497</v>
      </c>
      <c r="S26" s="67" t="s">
        <v>498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511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518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524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447</v>
      </c>
      <c r="D34" s="152" t="s">
        <v>446</v>
      </c>
      <c r="E34" s="155" t="s">
        <v>505</v>
      </c>
      <c r="F34" s="155" t="s">
        <v>505</v>
      </c>
      <c r="G34" s="155" t="s">
        <v>505</v>
      </c>
      <c r="H34" s="155" t="s">
        <v>505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504</v>
      </c>
      <c r="S34" s="67" t="s">
        <v>505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596</v>
      </c>
      <c r="D35" s="152" t="s">
        <v>597</v>
      </c>
      <c r="E35" s="155" t="s">
        <v>595</v>
      </c>
      <c r="F35" s="155" t="s">
        <v>595</v>
      </c>
      <c r="G35" s="155" t="s">
        <v>595</v>
      </c>
      <c r="H35" s="155" t="s">
        <v>595</v>
      </c>
      <c r="I35" s="155" t="s">
        <v>595</v>
      </c>
      <c r="J35" s="155" t="s">
        <v>595</v>
      </c>
      <c r="K35" s="155" t="s">
        <v>595</v>
      </c>
      <c r="L35" s="155" t="s">
        <v>595</v>
      </c>
      <c r="M35" s="155" t="s">
        <v>595</v>
      </c>
      <c r="N35" s="155" t="s">
        <v>595</v>
      </c>
      <c r="O35" s="183" t="s">
        <v>141</v>
      </c>
      <c r="Q35" s="209"/>
      <c r="R35" s="67" t="s">
        <v>595</v>
      </c>
      <c r="S35" s="67" t="s">
        <v>598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439</v>
      </c>
      <c r="D36" s="118" t="s">
        <v>529</v>
      </c>
      <c r="E36" s="161" t="s">
        <v>448</v>
      </c>
      <c r="F36" s="161" t="s">
        <v>448</v>
      </c>
      <c r="G36" s="161" t="s">
        <v>449</v>
      </c>
      <c r="H36" s="161" t="s">
        <v>449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449</v>
      </c>
      <c r="S36" s="67" t="s">
        <v>448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6.5">
      <c r="B39" s="191"/>
      <c r="C39" s="195" t="s">
        <v>348</v>
      </c>
      <c r="D39" s="196"/>
      <c r="E39" s="196" t="s">
        <v>522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523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516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520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521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526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527</v>
      </c>
      <c r="D46" s="199" t="s">
        <v>525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525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5">
      <c r="B50" s="174" t="s">
        <v>570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534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510</v>
      </c>
      <c r="D54" s="178" t="s">
        <v>506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517</v>
      </c>
      <c r="D55" s="152" t="s">
        <v>508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528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512</v>
      </c>
      <c r="D58" s="186"/>
      <c r="E58" s="155" t="str">
        <f>E24</f>
        <v>Ulm-Mähringen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513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507</v>
      </c>
      <c r="D59" s="186"/>
      <c r="E59" s="159">
        <f>E25</f>
        <v>10840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511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518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524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144</v>
      </c>
    </row>
    <row r="67" spans="2:1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141</v>
      </c>
    </row>
    <row r="68" spans="2:15">
      <c r="B68" s="181"/>
      <c r="C68" s="185" t="s">
        <v>447</v>
      </c>
      <c r="D68" s="152" t="s">
        <v>446</v>
      </c>
      <c r="E68" s="158" t="str">
        <f>E34</f>
        <v>Kalendertag</v>
      </c>
      <c r="F68" s="158" t="str">
        <f t="shared" ref="F68:N68" si="15">F34</f>
        <v>Kalendertag</v>
      </c>
      <c r="G68" s="158" t="str">
        <f t="shared" si="15"/>
        <v>Kalendertag</v>
      </c>
      <c r="H68" s="158" t="str">
        <f t="shared" si="15"/>
        <v>Kalendertag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141</v>
      </c>
    </row>
    <row r="69" spans="2:15">
      <c r="B69" s="181"/>
      <c r="C69" s="185" t="s">
        <v>596</v>
      </c>
      <c r="D69" s="152" t="s">
        <v>597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141</v>
      </c>
    </row>
    <row r="70" spans="2:15">
      <c r="B70" s="181"/>
      <c r="C70" s="190" t="s">
        <v>439</v>
      </c>
      <c r="D70" s="118" t="s">
        <v>529</v>
      </c>
      <c r="E70" s="162" t="s">
        <v>448</v>
      </c>
      <c r="F70" s="162" t="s">
        <v>448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141</v>
      </c>
    </row>
    <row r="71" spans="2:15"/>
    <row r="72" spans="2:15" ht="15.75" customHeight="1">
      <c r="C72" s="344" t="s">
        <v>571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F22:N25">
    <cfRule type="expression" dxfId="52" priority="32">
      <formula>IF(F$20&lt;=$F$18,1,0)</formula>
    </cfRule>
  </conditionalFormatting>
  <conditionalFormatting sqref="E32:N36">
    <cfRule type="expression" dxfId="51" priority="31">
      <formula>IF(E$30&lt;=$F$28,1,0)</formula>
    </cfRule>
  </conditionalFormatting>
  <conditionalFormatting sqref="E26:F26">
    <cfRule type="expression" dxfId="50" priority="30">
      <formula>IF(E$20&lt;=$F$18,1,0)</formula>
    </cfRule>
  </conditionalFormatting>
  <conditionalFormatting sqref="E26:N26">
    <cfRule type="expression" dxfId="49" priority="29">
      <formula>IF(E$20&lt;=$F$18,1,0)</formula>
    </cfRule>
  </conditionalFormatting>
  <conditionalFormatting sqref="F56:N59">
    <cfRule type="expression" dxfId="48" priority="26">
      <formula>IF(F$54&lt;=$F$52,1,0)</formula>
    </cfRule>
  </conditionalFormatting>
  <conditionalFormatting sqref="E60:N60">
    <cfRule type="expression" dxfId="47" priority="25">
      <formula>IF(E$54&lt;=$F$52,1,0)</formula>
    </cfRule>
  </conditionalFormatting>
  <conditionalFormatting sqref="E66:N68">
    <cfRule type="expression" dxfId="46" priority="19">
      <formula>IF(E$64&lt;=$F$62,1,0)</formula>
    </cfRule>
  </conditionalFormatting>
  <conditionalFormatting sqref="E65:N68 E70:N70">
    <cfRule type="expression" dxfId="45" priority="17">
      <formula>IF(E$64&gt;$F$62,1,0)</formula>
    </cfRule>
  </conditionalFormatting>
  <conditionalFormatting sqref="E60:N60 F56:N59">
    <cfRule type="expression" dxfId="44" priority="16">
      <formula>IF(E$54&gt;$F$52,1,0)</formula>
    </cfRule>
  </conditionalFormatting>
  <conditionalFormatting sqref="E21:N21 E26:N26 F22:N25">
    <cfRule type="expression" dxfId="43" priority="15">
      <formula>IF(E$20&gt;$F$18,1,0)</formula>
    </cfRule>
  </conditionalFormatting>
  <conditionalFormatting sqref="E32:N36">
    <cfRule type="expression" dxfId="42" priority="14">
      <formula>IF(E$30&gt;$F$28,1,0)</formula>
    </cfRule>
  </conditionalFormatting>
  <conditionalFormatting sqref="H11 H8:H9">
    <cfRule type="expression" dxfId="41" priority="13">
      <formula>IF($F$9=1,1,0)</formula>
    </cfRule>
  </conditionalFormatting>
  <conditionalFormatting sqref="E55:N55">
    <cfRule type="expression" dxfId="40" priority="12">
      <formula>IF(E$54&gt;$F$52,1,0)</formula>
    </cfRule>
  </conditionalFormatting>
  <conditionalFormatting sqref="E31:N31">
    <cfRule type="expression" dxfId="39" priority="11">
      <formula>IF(E$30&gt;$F$28,1,0)</formula>
    </cfRule>
  </conditionalFormatting>
  <conditionalFormatting sqref="E70:N70">
    <cfRule type="expression" dxfId="38" priority="10">
      <formula>IF(E$64&lt;=$F$62,1,0)</formula>
    </cfRule>
  </conditionalFormatting>
  <conditionalFormatting sqref="H10">
    <cfRule type="expression" dxfId="37" priority="9">
      <formula>IF($F$9=1,1,0)</formula>
    </cfRule>
  </conditionalFormatting>
  <conditionalFormatting sqref="E69:N69">
    <cfRule type="expression" dxfId="36" priority="6">
      <formula>IF(E$64&lt;=$F$62,1,0)</formula>
    </cfRule>
  </conditionalFormatting>
  <conditionalFormatting sqref="E69:N69">
    <cfRule type="expression" dxfId="35" priority="5">
      <formula>IF(E$64&gt;$F$62,1,0)</formula>
    </cfRule>
  </conditionalFormatting>
  <conditionalFormatting sqref="E22:E25">
    <cfRule type="expression" dxfId="34" priority="4">
      <formula>IF(E$20&lt;=$F$18,1,0)</formula>
    </cfRule>
  </conditionalFormatting>
  <conditionalFormatting sqref="E22:E25">
    <cfRule type="expression" dxfId="33" priority="3">
      <formula>IF(E$20&gt;$F$18,1,0)</formula>
    </cfRule>
  </conditionalFormatting>
  <conditionalFormatting sqref="E56:E59">
    <cfRule type="expression" dxfId="32" priority="2">
      <formula>IF(E$54&lt;=$F$52,1,0)</formula>
    </cfRule>
  </conditionalFormatting>
  <conditionalFormatting sqref="E56:E59">
    <cfRule type="expression" dxfId="31" priority="1">
      <formula>IF(E$54&gt;$F$52,1,0)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I36:N36 E26:N26 E60:N60 F22 I22:N22 F52 F62 G24:N24 G70:N70 I32:N34 E69:N69 F25:N25 F56:N5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'SLP-Verfahren'!$H$46:$V$46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90625" style="127" customWidth="1"/>
    <col min="2" max="2" width="5.453125" style="127" customWidth="1"/>
    <col min="3" max="3" width="37.54296875" style="127" customWidth="1"/>
    <col min="4" max="4" width="12.54296875" style="127" customWidth="1"/>
    <col min="5" max="14" width="12.6328125" style="127" customWidth="1"/>
    <col min="15" max="15" width="34.08984375" style="127" customWidth="1"/>
    <col min="16" max="16" width="7.36328125" style="169" customWidth="1"/>
    <col min="17" max="18" width="7.36328125" style="207" hidden="1" customWidth="1"/>
    <col min="19" max="19" width="13.453125" style="207" hidden="1" customWidth="1"/>
    <col min="20" max="20" width="23.54296875" style="207" hidden="1" customWidth="1"/>
    <col min="21" max="21" width="5.453125" style="207" hidden="1" customWidth="1"/>
    <col min="22" max="22" width="5" style="207" hidden="1" customWidth="1"/>
    <col min="23" max="23" width="5.36328125" style="207" hidden="1" customWidth="1"/>
    <col min="24" max="24" width="5" style="207" hidden="1" customWidth="1"/>
    <col min="25" max="25" width="8.08984375" style="207" hidden="1" customWidth="1"/>
    <col min="26" max="26" width="11.6328125" style="207" hidden="1" customWidth="1"/>
    <col min="27" max="27" width="8.9062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53125" style="57" hidden="1" customWidth="1"/>
    <col min="38" max="38" width="4" style="57" hidden="1" customWidth="1"/>
    <col min="39" max="47" width="4.453125" style="57" hidden="1" customWidth="1"/>
    <col min="48" max="48" width="4" style="57" hidden="1" customWidth="1"/>
    <col min="49" max="16383" width="22.54296875" style="57" hidden="1"/>
    <col min="16384" max="16384" width="1" style="57" hidden="1" customWidth="1"/>
  </cols>
  <sheetData>
    <row r="1" spans="2:56" ht="75" customHeight="1"/>
    <row r="2" spans="2:56" ht="23.5">
      <c r="B2" s="170" t="s">
        <v>535</v>
      </c>
    </row>
    <row r="3" spans="2:56" ht="15" customHeight="1">
      <c r="B3" s="170"/>
    </row>
    <row r="4" spans="2:56" ht="14.5">
      <c r="B4" s="129"/>
      <c r="C4" s="56" t="s">
        <v>441</v>
      </c>
      <c r="D4" s="57"/>
      <c r="E4" s="330" t="str">
        <f>Netzbetreiber!$D$9</f>
        <v>Stadtwerke Ulm/Neu-Ulm Netze GmbH</v>
      </c>
      <c r="F4" s="129"/>
      <c r="M4" s="129"/>
      <c r="N4" s="129"/>
      <c r="O4" s="129"/>
    </row>
    <row r="5" spans="2:56" ht="14.5">
      <c r="B5" s="129"/>
      <c r="C5" s="56" t="s">
        <v>440</v>
      </c>
      <c r="D5" s="57"/>
      <c r="E5" s="58" t="str">
        <f>Netzbetreiber!$D$28</f>
        <v>Stadtwerke Ulm/Neu-Ulm Netze GmbH</v>
      </c>
      <c r="F5" s="129"/>
      <c r="G5" s="129"/>
      <c r="H5" s="129"/>
      <c r="M5" s="129"/>
      <c r="N5" s="129"/>
      <c r="O5" s="129"/>
    </row>
    <row r="6" spans="2:56" ht="14.5">
      <c r="B6" s="129"/>
      <c r="C6" s="60" t="s">
        <v>482</v>
      </c>
      <c r="D6" s="57"/>
      <c r="E6" s="329" t="str">
        <f>Netzbetreiber!$D$11</f>
        <v>9870038900006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 ht="14.5">
      <c r="B7" s="129"/>
      <c r="C7" s="56" t="s">
        <v>132</v>
      </c>
      <c r="D7" s="57"/>
      <c r="E7" s="50">
        <f>Netzbetreiber!$D$6</f>
        <v>43405</v>
      </c>
      <c r="F7" s="129"/>
      <c r="G7" s="129"/>
      <c r="J7" s="129"/>
      <c r="K7" s="129"/>
      <c r="L7" s="129"/>
      <c r="M7" s="129"/>
      <c r="N7" s="129"/>
      <c r="O7" s="129"/>
    </row>
    <row r="8" spans="2:56" ht="14.5">
      <c r="B8" s="129"/>
      <c r="C8" s="129"/>
      <c r="D8" s="129"/>
      <c r="E8" s="129"/>
      <c r="F8" s="129"/>
      <c r="G8" s="129"/>
      <c r="H8" s="88" t="s">
        <v>492</v>
      </c>
      <c r="J8" s="129"/>
      <c r="K8" s="129"/>
      <c r="L8" s="129"/>
      <c r="M8" s="129"/>
      <c r="N8" s="129"/>
      <c r="O8" s="129"/>
    </row>
    <row r="9" spans="2:56" ht="14.5">
      <c r="B9" s="129"/>
      <c r="C9" s="60" t="s">
        <v>514</v>
      </c>
      <c r="D9" s="129"/>
      <c r="E9" s="129"/>
      <c r="F9" s="153">
        <f>'SLP-Verfahren'!D45</f>
        <v>1</v>
      </c>
      <c r="H9" s="171" t="s">
        <v>592</v>
      </c>
      <c r="J9" s="129"/>
      <c r="K9" s="129"/>
      <c r="L9" s="129"/>
      <c r="M9" s="129"/>
      <c r="N9" s="129"/>
      <c r="O9" s="129"/>
    </row>
    <row r="10" spans="2:56" ht="14.5">
      <c r="B10" s="129"/>
      <c r="C10" s="56" t="s">
        <v>576</v>
      </c>
      <c r="D10" s="129"/>
      <c r="E10" s="129"/>
      <c r="F10" s="49">
        <v>2</v>
      </c>
      <c r="G10" s="57"/>
      <c r="H10" s="171" t="s">
        <v>593</v>
      </c>
      <c r="J10" s="129"/>
      <c r="K10" s="129"/>
      <c r="L10" s="129"/>
      <c r="M10" s="129"/>
      <c r="N10" s="129"/>
      <c r="O10" s="129"/>
    </row>
    <row r="11" spans="2:56" ht="14.5">
      <c r="B11" s="129"/>
      <c r="C11" s="56" t="s">
        <v>594</v>
      </c>
      <c r="D11" s="129"/>
      <c r="E11" s="129"/>
      <c r="F11" s="333">
        <f>INDEX('SLP-Verfahren'!D47:D61,'SLP-Temp-Gebiet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 ht="14.5"/>
    <row r="13" spans="2:56" ht="18" customHeight="1">
      <c r="B13" s="129"/>
      <c r="C13" s="342" t="s">
        <v>575</v>
      </c>
      <c r="D13" s="342"/>
      <c r="E13" s="342"/>
      <c r="F13" s="181" t="s">
        <v>539</v>
      </c>
      <c r="G13" s="129" t="s">
        <v>537</v>
      </c>
      <c r="H13" s="261" t="s">
        <v>554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444</v>
      </c>
      <c r="D14" s="343"/>
      <c r="E14" s="89" t="s">
        <v>445</v>
      </c>
      <c r="F14" s="262" t="s">
        <v>84</v>
      </c>
      <c r="G14" s="263" t="s">
        <v>563</v>
      </c>
      <c r="H14" s="51">
        <v>0</v>
      </c>
      <c r="I14" s="57"/>
      <c r="J14" s="129"/>
      <c r="K14" s="129"/>
      <c r="L14" s="129"/>
      <c r="M14" s="129"/>
      <c r="N14" s="129"/>
      <c r="O14" s="332" t="s">
        <v>642</v>
      </c>
      <c r="R14" s="207" t="s">
        <v>555</v>
      </c>
      <c r="S14" s="207" t="s">
        <v>556</v>
      </c>
      <c r="T14" s="207" t="s">
        <v>557</v>
      </c>
      <c r="U14" s="207" t="s">
        <v>558</v>
      </c>
      <c r="V14" s="207" t="s">
        <v>538</v>
      </c>
      <c r="W14" s="207" t="s">
        <v>559</v>
      </c>
      <c r="X14" s="207" t="s">
        <v>560</v>
      </c>
      <c r="Y14" s="207" t="s">
        <v>561</v>
      </c>
      <c r="Z14" s="207" t="s">
        <v>562</v>
      </c>
      <c r="AA14" s="207" t="s">
        <v>563</v>
      </c>
      <c r="AB14" s="207" t="s">
        <v>564</v>
      </c>
      <c r="AC14" s="207" t="s">
        <v>565</v>
      </c>
    </row>
    <row r="15" spans="2:56" ht="19.5" customHeight="1">
      <c r="B15" s="129"/>
      <c r="C15" s="343" t="s">
        <v>386</v>
      </c>
      <c r="D15" s="343"/>
      <c r="E15" s="89" t="s">
        <v>445</v>
      </c>
      <c r="F15" s="262" t="s">
        <v>70</v>
      </c>
      <c r="G15" s="263" t="s">
        <v>557</v>
      </c>
      <c r="H15" s="51">
        <v>0</v>
      </c>
      <c r="I15" s="57"/>
      <c r="J15" s="129"/>
      <c r="K15" s="129"/>
      <c r="L15" s="129"/>
      <c r="M15" s="129"/>
      <c r="N15" s="129"/>
      <c r="O15" s="160" t="s">
        <v>519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488</v>
      </c>
      <c r="AI15" s="260" t="s">
        <v>540</v>
      </c>
      <c r="AJ15" s="260" t="s">
        <v>541</v>
      </c>
      <c r="AK15" s="260" t="s">
        <v>542</v>
      </c>
      <c r="AL15" s="260" t="s">
        <v>543</v>
      </c>
      <c r="AM15" s="260" t="s">
        <v>544</v>
      </c>
      <c r="AN15" s="260" t="s">
        <v>545</v>
      </c>
      <c r="AO15" s="260" t="s">
        <v>546</v>
      </c>
      <c r="AP15" s="260" t="s">
        <v>547</v>
      </c>
      <c r="AQ15" s="260" t="s">
        <v>548</v>
      </c>
      <c r="AR15" s="260" t="s">
        <v>549</v>
      </c>
      <c r="AS15" s="260" t="s">
        <v>550</v>
      </c>
      <c r="AT15" s="260" t="s">
        <v>551</v>
      </c>
      <c r="AU15" s="260" t="s">
        <v>552</v>
      </c>
      <c r="AV15" s="260" t="s">
        <v>553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509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 ht="14.5">
      <c r="B18" s="129"/>
      <c r="C18" s="56" t="s">
        <v>515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510</v>
      </c>
      <c r="D20" s="178" t="s">
        <v>506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5">
      <c r="B21" s="181"/>
      <c r="C21" s="182" t="s">
        <v>517</v>
      </c>
      <c r="D21" s="152" t="s">
        <v>508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5">
      <c r="B22" s="181"/>
      <c r="C22" s="182" t="s">
        <v>528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5">
      <c r="B23" s="181"/>
      <c r="C23" s="185" t="s">
        <v>136</v>
      </c>
      <c r="D23" s="186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496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5">
      <c r="B24" s="181"/>
      <c r="C24" s="185" t="s">
        <v>512</v>
      </c>
      <c r="D24" s="186"/>
      <c r="E24" s="155" t="s">
        <v>572</v>
      </c>
      <c r="F24" s="155" t="s">
        <v>573</v>
      </c>
      <c r="G24" s="155"/>
      <c r="H24" s="155"/>
      <c r="I24" s="155"/>
      <c r="J24" s="155"/>
      <c r="K24" s="155"/>
      <c r="L24" s="155"/>
      <c r="M24" s="155"/>
      <c r="N24" s="155"/>
      <c r="O24" s="183" t="s">
        <v>513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5">
      <c r="B25" s="181"/>
      <c r="C25" s="185" t="s">
        <v>507</v>
      </c>
      <c r="D25" s="186"/>
      <c r="E25" s="159" t="s">
        <v>362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5">
      <c r="B26" s="181"/>
      <c r="C26" s="185" t="s">
        <v>140</v>
      </c>
      <c r="D26" s="186"/>
      <c r="E26" s="155" t="s">
        <v>497</v>
      </c>
      <c r="F26" s="155" t="s">
        <v>497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497</v>
      </c>
      <c r="S26" s="67" t="s">
        <v>498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5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5">
      <c r="B28" s="129"/>
      <c r="C28" s="56" t="s">
        <v>511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5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5">
      <c r="B31" s="181"/>
      <c r="C31" s="182" t="s">
        <v>518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5">
      <c r="B32" s="181"/>
      <c r="C32" s="182" t="s">
        <v>524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5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 ht="14.5">
      <c r="B34" s="181"/>
      <c r="C34" s="185" t="s">
        <v>447</v>
      </c>
      <c r="D34" s="152" t="s">
        <v>446</v>
      </c>
      <c r="E34" s="155" t="s">
        <v>504</v>
      </c>
      <c r="F34" s="155" t="s">
        <v>504</v>
      </c>
      <c r="G34" s="155" t="s">
        <v>504</v>
      </c>
      <c r="H34" s="155" t="s">
        <v>504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504</v>
      </c>
      <c r="S34" s="67" t="s">
        <v>505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5">
      <c r="B35" s="181"/>
      <c r="C35" s="185" t="s">
        <v>596</v>
      </c>
      <c r="D35" s="152" t="s">
        <v>597</v>
      </c>
      <c r="E35" s="155" t="s">
        <v>595</v>
      </c>
      <c r="F35" s="155" t="s">
        <v>595</v>
      </c>
      <c r="G35" s="155" t="s">
        <v>595</v>
      </c>
      <c r="H35" s="155" t="s">
        <v>595</v>
      </c>
      <c r="I35" s="155" t="s">
        <v>595</v>
      </c>
      <c r="J35" s="155" t="s">
        <v>595</v>
      </c>
      <c r="K35" s="155" t="s">
        <v>595</v>
      </c>
      <c r="L35" s="155" t="s">
        <v>595</v>
      </c>
      <c r="M35" s="155" t="s">
        <v>595</v>
      </c>
      <c r="N35" s="155" t="s">
        <v>595</v>
      </c>
      <c r="O35" s="183" t="s">
        <v>141</v>
      </c>
      <c r="Q35" s="209"/>
      <c r="R35" s="67" t="s">
        <v>595</v>
      </c>
      <c r="S35" s="67" t="s">
        <v>598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5">
      <c r="B36" s="181"/>
      <c r="C36" s="190" t="s">
        <v>439</v>
      </c>
      <c r="D36" s="118" t="s">
        <v>529</v>
      </c>
      <c r="E36" s="161" t="s">
        <v>448</v>
      </c>
      <c r="F36" s="161" t="s">
        <v>448</v>
      </c>
      <c r="G36" s="161" t="s">
        <v>449</v>
      </c>
      <c r="H36" s="161" t="s">
        <v>449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449</v>
      </c>
      <c r="S36" s="67" t="s">
        <v>448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 ht="14.5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6.5">
      <c r="B39" s="191"/>
      <c r="C39" s="195" t="s">
        <v>348</v>
      </c>
      <c r="D39" s="196"/>
      <c r="E39" s="196" t="s">
        <v>522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4.5">
      <c r="B40" s="191"/>
      <c r="C40" s="195"/>
      <c r="D40" s="196"/>
      <c r="E40" s="196" t="s">
        <v>523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 ht="14.5">
      <c r="B41" s="191"/>
      <c r="C41" s="195"/>
      <c r="D41" s="196"/>
      <c r="E41" s="196" t="s">
        <v>516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 ht="14.5">
      <c r="B42" s="191"/>
      <c r="C42" s="198"/>
      <c r="D42" s="196"/>
      <c r="E42" s="196" t="s">
        <v>520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 ht="14.5">
      <c r="B43" s="191"/>
      <c r="C43" s="198"/>
      <c r="D43" s="196"/>
      <c r="E43" s="196" t="s">
        <v>521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 ht="14.5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 ht="14.5">
      <c r="B45" s="191"/>
      <c r="C45" s="195" t="s">
        <v>526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 ht="14.5">
      <c r="B46" s="191"/>
      <c r="C46" s="198" t="s">
        <v>527</v>
      </c>
      <c r="D46" s="199" t="s">
        <v>525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 ht="14.5">
      <c r="B47" s="191"/>
      <c r="C47" s="198" t="s">
        <v>347</v>
      </c>
      <c r="D47" s="199" t="s">
        <v>525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 ht="14.5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5">
      <c r="B50" s="174" t="s">
        <v>570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4.5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 ht="14.5">
      <c r="B52" s="129"/>
      <c r="C52" s="56" t="s">
        <v>534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510</v>
      </c>
      <c r="D54" s="178" t="s">
        <v>506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 ht="14.5">
      <c r="B55" s="181"/>
      <c r="C55" s="182" t="s">
        <v>517</v>
      </c>
      <c r="D55" s="152" t="s">
        <v>508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 ht="14.5">
      <c r="B56" s="181"/>
      <c r="C56" s="182" t="s">
        <v>528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 ht="14.5">
      <c r="B57" s="181"/>
      <c r="C57" s="185" t="s">
        <v>136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 ht="14.5">
      <c r="B58" s="181"/>
      <c r="C58" s="185" t="s">
        <v>512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513</v>
      </c>
      <c r="W58" s="67"/>
      <c r="X58" s="67"/>
      <c r="Y58" s="67"/>
      <c r="Z58" s="67"/>
      <c r="AA58" s="67"/>
      <c r="AB58" s="67"/>
    </row>
    <row r="59" spans="2:28" ht="14.5">
      <c r="B59" s="181"/>
      <c r="C59" s="185" t="s">
        <v>507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 ht="14.5">
      <c r="B60" s="181"/>
      <c r="C60" s="185" t="s">
        <v>140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 ht="14.5"/>
    <row r="62" spans="2:28" ht="14.5">
      <c r="C62" s="56" t="s">
        <v>511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 ht="14.5">
      <c r="B65" s="181"/>
      <c r="C65" s="182" t="s">
        <v>518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 ht="14.5">
      <c r="B66" s="181"/>
      <c r="C66" s="182" t="s">
        <v>524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 ht="14.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141</v>
      </c>
    </row>
    <row r="68" spans="2:15" ht="14.5">
      <c r="B68" s="181"/>
      <c r="C68" s="185" t="s">
        <v>447</v>
      </c>
      <c r="D68" s="152" t="s">
        <v>446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141</v>
      </c>
    </row>
    <row r="69" spans="2:15" ht="14.5">
      <c r="B69" s="181"/>
      <c r="C69" s="185" t="s">
        <v>596</v>
      </c>
      <c r="D69" s="152" t="s">
        <v>597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141</v>
      </c>
    </row>
    <row r="70" spans="2:15" ht="14.5">
      <c r="B70" s="181"/>
      <c r="C70" s="190" t="s">
        <v>439</v>
      </c>
      <c r="D70" s="118" t="s">
        <v>529</v>
      </c>
      <c r="E70" s="162" t="s">
        <v>449</v>
      </c>
      <c r="F70" s="162" t="s">
        <v>449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141</v>
      </c>
    </row>
    <row r="71" spans="2:15" ht="14.5"/>
    <row r="72" spans="2:15" ht="15.75" customHeight="1">
      <c r="C72" s="344" t="s">
        <v>571</v>
      </c>
      <c r="D72" s="344"/>
      <c r="E72" s="344"/>
      <c r="F72" s="344"/>
    </row>
    <row r="73" spans="2:15" ht="14.5"/>
    <row r="74" spans="2:15" ht="14.5" hidden="1"/>
    <row r="75" spans="2:15" ht="14.5" hidden="1"/>
    <row r="76" spans="2:15" ht="14.5" hidden="1"/>
    <row r="77" spans="2:15" ht="14.5" hidden="1"/>
    <row r="78" spans="2:15" ht="14.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0" priority="18">
      <formula>IF(E$20&lt;=$F$18,1,0)</formula>
    </cfRule>
  </conditionalFormatting>
  <conditionalFormatting sqref="E32:N36">
    <cfRule type="expression" dxfId="29" priority="17">
      <formula>IF(E$30&lt;=$F$28,1,0)</formula>
    </cfRule>
  </conditionalFormatting>
  <conditionalFormatting sqref="E26:F26">
    <cfRule type="expression" dxfId="28" priority="16">
      <formula>IF(E$20&lt;=$F$18,1,0)</formula>
    </cfRule>
  </conditionalFormatting>
  <conditionalFormatting sqref="E26:N26">
    <cfRule type="expression" dxfId="27" priority="15">
      <formula>IF(E$20&lt;=$F$18,1,0)</formula>
    </cfRule>
  </conditionalFormatting>
  <conditionalFormatting sqref="E56:N59">
    <cfRule type="expression" dxfId="26" priority="14">
      <formula>IF(E$54&lt;=$F$52,1,0)</formula>
    </cfRule>
  </conditionalFormatting>
  <conditionalFormatting sqref="E60:N60">
    <cfRule type="expression" dxfId="25" priority="13">
      <formula>IF(E$54&lt;=$F$52,1,0)</formula>
    </cfRule>
  </conditionalFormatting>
  <conditionalFormatting sqref="E66:N68">
    <cfRule type="expression" dxfId="24" priority="12">
      <formula>IF(E$64&lt;=$F$62,1,0)</formula>
    </cfRule>
  </conditionalFormatting>
  <conditionalFormatting sqref="E65:N68 E70:N70">
    <cfRule type="expression" dxfId="23" priority="11">
      <formula>IF(E$64&gt;$F$62,1,0)</formula>
    </cfRule>
  </conditionalFormatting>
  <conditionalFormatting sqref="E56:N60">
    <cfRule type="expression" dxfId="22" priority="10">
      <formula>IF(E$54&gt;$F$52,1,0)</formula>
    </cfRule>
  </conditionalFormatting>
  <conditionalFormatting sqref="E21:N26">
    <cfRule type="expression" dxfId="21" priority="9">
      <formula>IF(E$20&gt;$F$18,1,0)</formula>
    </cfRule>
  </conditionalFormatting>
  <conditionalFormatting sqref="E32:N36">
    <cfRule type="expression" dxfId="20" priority="8">
      <formula>IF(E$30&gt;$F$28,1,0)</formula>
    </cfRule>
  </conditionalFormatting>
  <conditionalFormatting sqref="H11 H8:H9">
    <cfRule type="expression" dxfId="19" priority="7">
      <formula>IF($F$9=1,1,0)</formula>
    </cfRule>
  </conditionalFormatting>
  <conditionalFormatting sqref="E55:N55">
    <cfRule type="expression" dxfId="18" priority="6">
      <formula>IF(E$54&gt;$F$52,1,0)</formula>
    </cfRule>
  </conditionalFormatting>
  <conditionalFormatting sqref="E31:N31">
    <cfRule type="expression" dxfId="17" priority="5">
      <formula>IF(E$30&gt;$F$28,1,0)</formula>
    </cfRule>
  </conditionalFormatting>
  <conditionalFormatting sqref="E70:N70">
    <cfRule type="expression" dxfId="16" priority="4">
      <formula>IF(E$64&lt;=$F$62,1,0)</formula>
    </cfRule>
  </conditionalFormatting>
  <conditionalFormatting sqref="H10">
    <cfRule type="expression" dxfId="15" priority="3">
      <formula>IF($F$9=1,1,0)</formula>
    </cfRule>
  </conditionalFormatting>
  <conditionalFormatting sqref="E69:N69">
    <cfRule type="expression" dxfId="14" priority="2">
      <formula>IF(E$64&lt;=$F$62,1,0)</formula>
    </cfRule>
  </conditionalFormatting>
  <conditionalFormatting sqref="E69:N69">
    <cfRule type="expression" dxfId="13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'SLP-Verfahren'!$H$46:$V$46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J3" sqref="J3"/>
    </sheetView>
  </sheetViews>
  <sheetFormatPr baseColWidth="10" defaultColWidth="0" defaultRowHeight="14.5" zeroHeight="1"/>
  <cols>
    <col min="1" max="1" width="2.90625" style="127" customWidth="1"/>
    <col min="2" max="2" width="8" style="127" customWidth="1"/>
    <col min="3" max="3" width="37.453125" style="127" customWidth="1"/>
    <col min="4" max="4" width="10.6328125" style="127" customWidth="1"/>
    <col min="5" max="6" width="11.453125" style="127" customWidth="1"/>
    <col min="8" max="8" width="12.6328125" style="127" customWidth="1"/>
    <col min="9" max="9" width="15.453125" style="127" customWidth="1"/>
    <col min="10" max="11" width="12.6328125" style="127" customWidth="1"/>
    <col min="12" max="12" width="11.453125" style="127" customWidth="1"/>
    <col min="13" max="16" width="12.6328125" style="127" customWidth="1"/>
    <col min="17" max="17" width="14.08984375" style="127" customWidth="1"/>
    <col min="18" max="24" width="11.453125" style="127" customWidth="1"/>
    <col min="25" max="25" width="20.08984375" style="127" customWidth="1"/>
    <col min="26" max="26" width="11.453125" style="127" customWidth="1"/>
    <col min="27" max="16384" width="11.453125" style="127" hidden="1"/>
  </cols>
  <sheetData>
    <row r="1" spans="2:26" ht="75" customHeight="1" thickBot="1"/>
    <row r="2" spans="2:26" ht="23.5">
      <c r="B2" s="128" t="s">
        <v>363</v>
      </c>
    </row>
    <row r="3" spans="2:26">
      <c r="B3" s="129" t="s">
        <v>461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368</v>
      </c>
      <c r="D5" s="54" t="str">
        <f>Netzbetreiber!$D$9</f>
        <v>Stadtwerke Ulm/Neu-Ulm Netze GmbH</v>
      </c>
      <c r="E5" s="129"/>
      <c r="J5" s="88" t="s">
        <v>492</v>
      </c>
      <c r="K5" s="130" t="s">
        <v>494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336</v>
      </c>
      <c r="D6" s="54" t="str">
        <f>Netzbetreiber!$D$28</f>
        <v>Stadtwerke Ulm/Neu-Ulm Netze GmbH</v>
      </c>
      <c r="E6" s="129"/>
      <c r="F6" s="129"/>
      <c r="K6" s="130" t="s">
        <v>501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482</v>
      </c>
      <c r="D7" s="54" t="str">
        <f>Netzbetreiber!$D$11</f>
        <v>9870038900006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132</v>
      </c>
      <c r="D8" s="52">
        <f>Netzbetreiber!$D$6</f>
        <v>43405</v>
      </c>
      <c r="E8" s="129"/>
      <c r="F8" s="129"/>
      <c r="H8" s="127" t="s">
        <v>490</v>
      </c>
      <c r="J8" s="131">
        <f>COUNTA(D12:D100)</f>
        <v>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4" thickBot="1">
      <c r="B10" s="133" t="s">
        <v>247</v>
      </c>
      <c r="C10" s="134" t="s">
        <v>489</v>
      </c>
      <c r="D10" s="133" t="s">
        <v>146</v>
      </c>
      <c r="E10" s="272" t="s">
        <v>503</v>
      </c>
      <c r="F10" s="134" t="s">
        <v>147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626</v>
      </c>
      <c r="M10" s="149" t="s">
        <v>635</v>
      </c>
      <c r="N10" s="150" t="s">
        <v>636</v>
      </c>
      <c r="O10" s="150" t="s">
        <v>637</v>
      </c>
      <c r="P10" s="151" t="s">
        <v>638</v>
      </c>
      <c r="Q10" s="145" t="s">
        <v>627</v>
      </c>
      <c r="R10" s="135" t="s">
        <v>628</v>
      </c>
      <c r="S10" s="136" t="s">
        <v>629</v>
      </c>
      <c r="T10" s="136" t="s">
        <v>630</v>
      </c>
      <c r="U10" s="136" t="s">
        <v>631</v>
      </c>
      <c r="V10" s="136" t="s">
        <v>632</v>
      </c>
      <c r="W10" s="136" t="s">
        <v>633</v>
      </c>
      <c r="X10" s="137" t="s">
        <v>634</v>
      </c>
      <c r="Y10" s="294" t="s">
        <v>639</v>
      </c>
    </row>
    <row r="11" spans="2:26" ht="15" thickBot="1">
      <c r="B11" s="138" t="s">
        <v>491</v>
      </c>
      <c r="C11" s="139" t="s">
        <v>502</v>
      </c>
      <c r="D11" s="293" t="s">
        <v>246</v>
      </c>
      <c r="E11" s="163"/>
      <c r="F11" s="295" t="e">
        <f>VLOOKUP($E11,'BDEW-Standard'!$B$3:$M$158,F$9,0)</f>
        <v>#N/A</v>
      </c>
      <c r="H11" s="166" t="e">
        <f>ROUND(VLOOKUP($E11,'BDEW-Standard'!$B$3:$M$158,H$9,0),7)</f>
        <v>#N/A</v>
      </c>
      <c r="I11" s="166" t="e">
        <f>ROUND(VLOOKUP($E11,'BDEW-Standard'!$B$3:$M$158,I$9,0),7)</f>
        <v>#N/A</v>
      </c>
      <c r="J11" s="166" t="e">
        <f>ROUND(VLOOKUP($E11,'BDEW-Standard'!$B$3:$M$158,J$9,0),7)</f>
        <v>#N/A</v>
      </c>
      <c r="K11" s="166" t="e">
        <f>ROUND(VLOOKUP($E11,'BDEW-Standard'!$B$3:$M$158,K$9,0),7)</f>
        <v>#N/A</v>
      </c>
      <c r="L11" s="335" t="e">
        <f>ROUND(VLOOKUP($E11,'BDEW-Standard'!$B$3:$M$158,L$9,0),1)</f>
        <v>#N/A</v>
      </c>
      <c r="M11" s="166" t="e">
        <f>ROUND(VLOOKUP($E11,'BDEW-Standard'!$B$3:$M$158,M$9,0),7)</f>
        <v>#N/A</v>
      </c>
      <c r="N11" s="166" t="e">
        <f>ROUND(VLOOKUP($E11,'BDEW-Standard'!$B$3:$M$158,N$9,0),7)</f>
        <v>#N/A</v>
      </c>
      <c r="O11" s="166" t="e">
        <f>ROUND(VLOOKUP($E11,'BDEW-Standard'!$B$3:$M$158,O$9,0),7)</f>
        <v>#N/A</v>
      </c>
      <c r="P11" s="166" t="e">
        <f>ROUND(VLOOKUP($E11,'BDEW-Standard'!$B$3:$M$158,P$9,0),7)</f>
        <v>#N/A</v>
      </c>
      <c r="Q11" s="336" t="e">
        <f>($H11/(1+($I11/($Q$9-$L11))^$J11)+$K11)+MAX($M11*$Q$9+$N11,$O11*$Q$9+$P11)</f>
        <v>#N/A</v>
      </c>
      <c r="R11" s="167" t="e">
        <f>ROUND(VLOOKUP(MID($E11,4,3),'Wochentag F(WT)'!$B$7:$J$22,R$9,0),4)</f>
        <v>#N/A</v>
      </c>
      <c r="S11" s="167" t="e">
        <f>ROUND(VLOOKUP(MID($E11,4,3),'Wochentag F(WT)'!$B$7:$J$22,S$9,0),4)</f>
        <v>#N/A</v>
      </c>
      <c r="T11" s="167" t="e">
        <f>ROUND(VLOOKUP(MID($E11,4,3),'Wochentag F(WT)'!$B$7:$J$22,T$9,0),4)</f>
        <v>#N/A</v>
      </c>
      <c r="U11" s="167" t="e">
        <f>ROUND(VLOOKUP(MID($E11,4,3),'Wochentag F(WT)'!$B$7:$J$22,U$9,0),4)</f>
        <v>#N/A</v>
      </c>
      <c r="V11" s="167" t="e">
        <f>ROUND(VLOOKUP(MID($E11,4,3),'Wochentag F(WT)'!$B$7:$J$22,V$9,0),4)</f>
        <v>#N/A</v>
      </c>
      <c r="W11" s="167" t="e">
        <f>ROUND(VLOOKUP(MID($E11,4,3),'Wochentag F(WT)'!$B$7:$J$22,W$9,0),4)</f>
        <v>#N/A</v>
      </c>
      <c r="X11" s="168" t="e">
        <f>7-SUM(R11:W11)</f>
        <v>#N/A</v>
      </c>
      <c r="Y11" s="291">
        <v>365.12299999999999</v>
      </c>
    </row>
    <row r="12" spans="2:26">
      <c r="B12" s="140">
        <v>1</v>
      </c>
      <c r="C12" s="141" t="str">
        <f t="shared" ref="C12:C17" si="0">$D$6</f>
        <v>Stadtwerke Ulm/Neu-Ulm Netze GmbH</v>
      </c>
      <c r="D12" s="62" t="s">
        <v>660</v>
      </c>
      <c r="E12" s="164"/>
      <c r="F12" s="296" t="s">
        <v>661</v>
      </c>
      <c r="H12" s="273">
        <v>1.9370224</v>
      </c>
      <c r="I12" s="273">
        <v>-38.183468699999999</v>
      </c>
      <c r="J12" s="273">
        <v>6.1216612000000001</v>
      </c>
      <c r="K12" s="273">
        <v>0.1127963</v>
      </c>
      <c r="L12" s="337">
        <v>40</v>
      </c>
      <c r="M12" s="273">
        <v>-4.9570000000000003E-2</v>
      </c>
      <c r="N12" s="273">
        <v>0.84010149999999995</v>
      </c>
      <c r="O12" s="273">
        <v>-2.209E-3</v>
      </c>
      <c r="P12" s="273">
        <v>0.1074468</v>
      </c>
      <c r="Q12" s="338">
        <f t="shared" ref="Q12:Q13" si="1">($H12/(1+($I12/($Q$9-$L12))^$J12)+$K12)+MAX($M12*$Q$9+$N12,$O12*$Q$9+$P12)</f>
        <v>1.0468371644786139</v>
      </c>
      <c r="R12" s="274">
        <v>1</v>
      </c>
      <c r="S12" s="274">
        <v>1</v>
      </c>
      <c r="T12" s="274">
        <v>1</v>
      </c>
      <c r="U12" s="274">
        <v>1</v>
      </c>
      <c r="V12" s="274">
        <v>1</v>
      </c>
      <c r="W12" s="274">
        <v>1</v>
      </c>
      <c r="X12" s="275"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Stadtwerke Ulm/Neu-Ulm Netze GmbH</v>
      </c>
      <c r="D13" s="62" t="s">
        <v>660</v>
      </c>
      <c r="E13" s="164"/>
      <c r="F13" s="296" t="s">
        <v>662</v>
      </c>
      <c r="H13" s="273">
        <v>2.033442</v>
      </c>
      <c r="I13" s="273">
        <v>-37.846815300000003</v>
      </c>
      <c r="J13" s="273">
        <v>6.6030572000000003</v>
      </c>
      <c r="K13" s="273">
        <v>9.4973600000000005E-2</v>
      </c>
      <c r="L13" s="337">
        <v>40</v>
      </c>
      <c r="M13" s="273">
        <v>-4.0928399999999997E-2</v>
      </c>
      <c r="N13" s="273">
        <v>0.76729199999999997</v>
      </c>
      <c r="O13" s="273">
        <v>-2.232E-3</v>
      </c>
      <c r="P13" s="273">
        <v>0.11992070000000001</v>
      </c>
      <c r="Q13" s="338">
        <f t="shared" si="1"/>
        <v>1.0396033116589432</v>
      </c>
      <c r="R13" s="274">
        <v>1</v>
      </c>
      <c r="S13" s="274">
        <v>1</v>
      </c>
      <c r="T13" s="274">
        <v>1</v>
      </c>
      <c r="U13" s="274">
        <v>1</v>
      </c>
      <c r="V13" s="274">
        <v>1</v>
      </c>
      <c r="W13" s="274">
        <v>1</v>
      </c>
      <c r="X13" s="275"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Stadtwerke Ulm/Neu-Ulm Netze GmbH</v>
      </c>
      <c r="D14" s="62" t="s">
        <v>660</v>
      </c>
      <c r="E14" s="164"/>
      <c r="F14" s="296" t="s">
        <v>663</v>
      </c>
      <c r="H14" s="273">
        <v>0.1</v>
      </c>
      <c r="I14" s="273">
        <v>-37</v>
      </c>
      <c r="J14" s="273">
        <v>4.5</v>
      </c>
      <c r="K14" s="273">
        <v>1</v>
      </c>
      <c r="L14" s="337">
        <v>40</v>
      </c>
      <c r="M14" s="273">
        <v>0</v>
      </c>
      <c r="N14" s="273">
        <v>0</v>
      </c>
      <c r="O14" s="273">
        <v>0</v>
      </c>
      <c r="P14" s="273">
        <v>0</v>
      </c>
      <c r="Q14" s="338">
        <v>1.0342241988531129</v>
      </c>
      <c r="R14" s="274">
        <v>1</v>
      </c>
      <c r="S14" s="274">
        <v>1</v>
      </c>
      <c r="T14" s="274">
        <v>1</v>
      </c>
      <c r="U14" s="274">
        <v>1</v>
      </c>
      <c r="V14" s="274">
        <v>1</v>
      </c>
      <c r="W14" s="274">
        <v>1</v>
      </c>
      <c r="X14" s="275"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Stadtwerke Ulm/Neu-Ulm Netze GmbH</v>
      </c>
      <c r="D15" s="62" t="s">
        <v>246</v>
      </c>
      <c r="E15" s="164" t="s">
        <v>664</v>
      </c>
      <c r="F15" s="296" t="str">
        <f>VLOOKUP($E15,'BDEW-Standard'!$B$3:$M$158,F$9,0)</f>
        <v>MK3</v>
      </c>
      <c r="H15" s="273">
        <v>2.7882419999999999</v>
      </c>
      <c r="I15" s="273">
        <v>-34.880612999999997</v>
      </c>
      <c r="J15" s="273">
        <v>6.5951899999999997</v>
      </c>
      <c r="K15" s="273">
        <v>5.4032999999999998E-2</v>
      </c>
      <c r="L15" s="337">
        <v>40</v>
      </c>
      <c r="M15" s="273">
        <v>0</v>
      </c>
      <c r="N15" s="273">
        <v>0</v>
      </c>
      <c r="O15" s="273">
        <v>0</v>
      </c>
      <c r="P15" s="273">
        <v>0</v>
      </c>
      <c r="Q15" s="338">
        <v>1.0622305605685192</v>
      </c>
      <c r="R15" s="274">
        <v>1.0698559999999999</v>
      </c>
      <c r="S15" s="274">
        <v>1.036532</v>
      </c>
      <c r="T15" s="274">
        <v>0.99325600000000003</v>
      </c>
      <c r="U15" s="274">
        <v>0.99478299999999997</v>
      </c>
      <c r="V15" s="274">
        <v>1.065871</v>
      </c>
      <c r="W15" s="274">
        <v>0.93624499999999999</v>
      </c>
      <c r="X15" s="275">
        <v>0.90345699999999995</v>
      </c>
      <c r="Y15" s="292"/>
      <c r="Z15" s="210"/>
    </row>
    <row r="16" spans="2:26" s="142" customFormat="1">
      <c r="B16" s="143">
        <v>5</v>
      </c>
      <c r="C16" s="144" t="str">
        <f t="shared" si="0"/>
        <v>Stadtwerke Ulm/Neu-Ulm Netze GmbH</v>
      </c>
      <c r="D16" s="62" t="s">
        <v>246</v>
      </c>
      <c r="E16" s="164" t="s">
        <v>665</v>
      </c>
      <c r="F16" s="296" t="str">
        <f>VLOOKUP($E16,'BDEW-Standard'!$B$3:$M$158,F$9,0)</f>
        <v>KO3</v>
      </c>
      <c r="H16" s="273">
        <v>2.7172290000000001</v>
      </c>
      <c r="I16" s="273">
        <v>-35.141255999999998</v>
      </c>
      <c r="J16" s="273">
        <v>7.1303400000000003</v>
      </c>
      <c r="K16" s="273">
        <v>0.141847</v>
      </c>
      <c r="L16" s="337">
        <v>40</v>
      </c>
      <c r="M16" s="273">
        <v>0</v>
      </c>
      <c r="N16" s="273">
        <v>0</v>
      </c>
      <c r="O16" s="273">
        <v>0</v>
      </c>
      <c r="P16" s="273">
        <v>0</v>
      </c>
      <c r="Q16" s="338">
        <v>1.0630297963465891</v>
      </c>
      <c r="R16" s="274">
        <v>1.035391</v>
      </c>
      <c r="S16" s="274">
        <v>1.0522629999999999</v>
      </c>
      <c r="T16" s="274">
        <v>1.0449299999999999</v>
      </c>
      <c r="U16" s="274">
        <v>1.0493600000000001</v>
      </c>
      <c r="V16" s="274">
        <v>0.98846000000000001</v>
      </c>
      <c r="W16" s="274">
        <v>0.88600699999999999</v>
      </c>
      <c r="X16" s="275">
        <v>0.94359099999999996</v>
      </c>
      <c r="Y16" s="292"/>
      <c r="Z16" s="210"/>
    </row>
    <row r="17" spans="2:26" s="142" customFormat="1">
      <c r="B17" s="143">
        <v>6</v>
      </c>
      <c r="C17" s="144" t="str">
        <f t="shared" si="0"/>
        <v>Stadtwerke Ulm/Neu-Ulm Netze GmbH</v>
      </c>
      <c r="D17" s="62" t="s">
        <v>246</v>
      </c>
      <c r="E17" s="164" t="s">
        <v>666</v>
      </c>
      <c r="F17" s="296" t="str">
        <f>VLOOKUP($E17,'BDEW-Standard'!$B$3:$M$158,F$9,0)</f>
        <v>HA3</v>
      </c>
      <c r="H17" s="273">
        <v>3.581121</v>
      </c>
      <c r="I17" s="273">
        <v>-36.965007</v>
      </c>
      <c r="J17" s="273">
        <v>7.225695</v>
      </c>
      <c r="K17" s="273">
        <v>4.4842E-2</v>
      </c>
      <c r="L17" s="337">
        <v>40</v>
      </c>
      <c r="M17" s="273">
        <v>0</v>
      </c>
      <c r="N17" s="273">
        <v>0</v>
      </c>
      <c r="O17" s="273">
        <v>0</v>
      </c>
      <c r="P17" s="273">
        <v>0</v>
      </c>
      <c r="Q17" s="338">
        <v>0.97852965195092312</v>
      </c>
      <c r="R17" s="274">
        <v>1.035847</v>
      </c>
      <c r="S17" s="274">
        <v>1.0231650000000001</v>
      </c>
      <c r="T17" s="274">
        <v>1.0252250000000001</v>
      </c>
      <c r="U17" s="274">
        <v>1.0295350000000001</v>
      </c>
      <c r="V17" s="274">
        <v>1.0252889999999999</v>
      </c>
      <c r="W17" s="274">
        <v>0.96749499999999999</v>
      </c>
      <c r="X17" s="275">
        <v>0.89344400000000002</v>
      </c>
      <c r="Y17" s="292"/>
      <c r="Z17" s="210"/>
    </row>
    <row r="18" spans="2:26" s="142" customFormat="1">
      <c r="B18" s="143"/>
      <c r="C18" s="144"/>
      <c r="D18" s="62"/>
      <c r="E18" s="164"/>
      <c r="F18" s="296"/>
      <c r="H18" s="273"/>
      <c r="I18" s="273"/>
      <c r="J18" s="273"/>
      <c r="K18" s="273"/>
      <c r="L18" s="337"/>
      <c r="M18" s="273"/>
      <c r="N18" s="273"/>
      <c r="O18" s="273"/>
      <c r="P18" s="273"/>
      <c r="Q18" s="338"/>
      <c r="R18" s="274"/>
      <c r="S18" s="274"/>
      <c r="T18" s="274"/>
      <c r="U18" s="274"/>
      <c r="V18" s="274"/>
      <c r="W18" s="274"/>
      <c r="X18" s="275"/>
      <c r="Y18" s="292"/>
      <c r="Z18" s="210"/>
    </row>
    <row r="19" spans="2:26" s="142" customFormat="1">
      <c r="B19" s="143"/>
      <c r="C19" s="144"/>
      <c r="D19" s="62"/>
      <c r="E19" s="164"/>
      <c r="F19" s="296"/>
      <c r="H19" s="273"/>
      <c r="I19" s="273"/>
      <c r="J19" s="273"/>
      <c r="K19" s="273"/>
      <c r="L19" s="337"/>
      <c r="M19" s="273"/>
      <c r="N19" s="273"/>
      <c r="O19" s="273"/>
      <c r="P19" s="273"/>
      <c r="Q19" s="338"/>
      <c r="R19" s="274"/>
      <c r="S19" s="274"/>
      <c r="T19" s="274"/>
      <c r="U19" s="274"/>
      <c r="V19" s="274"/>
      <c r="W19" s="274"/>
      <c r="X19" s="275"/>
      <c r="Y19" s="292"/>
      <c r="Z19" s="210"/>
    </row>
    <row r="20" spans="2:26" s="142" customFormat="1">
      <c r="B20" s="143"/>
      <c r="C20" s="144"/>
      <c r="D20" s="62"/>
      <c r="E20" s="164"/>
      <c r="F20" s="296"/>
      <c r="H20" s="273"/>
      <c r="I20" s="273"/>
      <c r="J20" s="273"/>
      <c r="K20" s="273"/>
      <c r="L20" s="337"/>
      <c r="M20" s="273"/>
      <c r="N20" s="273"/>
      <c r="O20" s="273"/>
      <c r="P20" s="273"/>
      <c r="Q20" s="338"/>
      <c r="R20" s="274"/>
      <c r="S20" s="274"/>
      <c r="T20" s="274"/>
      <c r="U20" s="274"/>
      <c r="V20" s="274"/>
      <c r="W20" s="274"/>
      <c r="X20" s="275"/>
      <c r="Y20" s="292"/>
      <c r="Z20" s="210"/>
    </row>
    <row r="21" spans="2:26" s="142" customFormat="1">
      <c r="B21" s="143"/>
      <c r="C21" s="144"/>
      <c r="D21" s="62"/>
      <c r="E21" s="164"/>
      <c r="F21" s="296"/>
      <c r="H21" s="273"/>
      <c r="I21" s="273"/>
      <c r="J21" s="273"/>
      <c r="K21" s="273"/>
      <c r="L21" s="337"/>
      <c r="M21" s="273"/>
      <c r="N21" s="273"/>
      <c r="O21" s="273"/>
      <c r="P21" s="273"/>
      <c r="Q21" s="338"/>
      <c r="R21" s="274"/>
      <c r="S21" s="274"/>
      <c r="T21" s="274"/>
      <c r="U21" s="274"/>
      <c r="V21" s="274"/>
      <c r="W21" s="274"/>
      <c r="X21" s="275"/>
      <c r="Y21" s="292"/>
      <c r="Z21" s="210"/>
    </row>
    <row r="22" spans="2:26" s="142" customFormat="1">
      <c r="B22" s="143"/>
      <c r="C22" s="144"/>
      <c r="D22" s="62"/>
      <c r="E22" s="164"/>
      <c r="F22" s="296"/>
      <c r="H22" s="273"/>
      <c r="I22" s="273"/>
      <c r="J22" s="273"/>
      <c r="K22" s="273"/>
      <c r="L22" s="337"/>
      <c r="M22" s="273"/>
      <c r="N22" s="273"/>
      <c r="O22" s="273"/>
      <c r="P22" s="273"/>
      <c r="Q22" s="338"/>
      <c r="R22" s="274"/>
      <c r="S22" s="274"/>
      <c r="T22" s="274"/>
      <c r="U22" s="274"/>
      <c r="V22" s="274"/>
      <c r="W22" s="274"/>
      <c r="X22" s="275"/>
      <c r="Y22" s="292"/>
      <c r="Z22" s="210"/>
    </row>
    <row r="23" spans="2:26" s="142" customFormat="1">
      <c r="B23" s="143"/>
      <c r="C23" s="144"/>
      <c r="D23" s="62"/>
      <c r="E23" s="164"/>
      <c r="F23" s="296"/>
      <c r="H23" s="273"/>
      <c r="I23" s="273"/>
      <c r="J23" s="273"/>
      <c r="K23" s="273"/>
      <c r="L23" s="337"/>
      <c r="M23" s="273"/>
      <c r="N23" s="273"/>
      <c r="O23" s="273"/>
      <c r="P23" s="273"/>
      <c r="Q23" s="338"/>
      <c r="R23" s="274"/>
      <c r="S23" s="274"/>
      <c r="T23" s="274"/>
      <c r="U23" s="274"/>
      <c r="V23" s="274"/>
      <c r="W23" s="274"/>
      <c r="X23" s="275"/>
      <c r="Y23" s="292"/>
      <c r="Z23" s="210"/>
    </row>
    <row r="24" spans="2:26" s="142" customFormat="1">
      <c r="B24" s="143"/>
      <c r="C24" s="144"/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/>
      <c r="C25" s="144"/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/>
      <c r="C26" s="144"/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/>
      <c r="C27" s="144"/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/>
      <c r="C28" s="144"/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/>
      <c r="C29" s="144"/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/>
      <c r="C30" s="144"/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/>
      <c r="C31" s="144"/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/>
      <c r="C32" s="144"/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/>
      <c r="C33" s="144"/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/>
      <c r="C34" s="144"/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/>
      <c r="C35" s="144"/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/>
      <c r="C36" s="144"/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/>
      <c r="C37" s="144"/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/>
      <c r="C38" s="144"/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/>
      <c r="C39" s="144"/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/>
      <c r="C40" s="144"/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/>
      <c r="C41" s="144"/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2" priority="15">
      <formula>ISERROR(F11)</formula>
    </cfRule>
  </conditionalFormatting>
  <conditionalFormatting sqref="Y12:Y41 E12:F14 E18:F41 F15:F17">
    <cfRule type="duplicateValues" dxfId="11" priority="37"/>
  </conditionalFormatting>
  <conditionalFormatting sqref="L11:L41">
    <cfRule type="expression" dxfId="10" priority="6">
      <formula>ISERROR(L11)</formula>
    </cfRule>
  </conditionalFormatting>
  <conditionalFormatting sqref="Q11:Q41">
    <cfRule type="expression" dxfId="9" priority="5">
      <formula>ISERROR(Q11)</formula>
    </cfRule>
  </conditionalFormatting>
  <conditionalFormatting sqref="E15:E17">
    <cfRule type="duplicateValues" dxfId="8" priority="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17 Q13 F15:G17 G12 G13 G14 Q1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9" id="{ABDF3E5B-BFD3-46EF-865B-0AE47E3126EE}">
            <xm:f>IF('SLP-Verfahren'!$D$22='SLP-Verfahren'!$I$23,1,0)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J5" sqref="J5"/>
    </sheetView>
  </sheetViews>
  <sheetFormatPr baseColWidth="10" defaultColWidth="0" defaultRowHeight="12.5" zeroHeight="1"/>
  <cols>
    <col min="1" max="1" width="2.90625" style="75" customWidth="1"/>
    <col min="2" max="2" width="15.08984375" style="75" customWidth="1"/>
    <col min="3" max="3" width="14.6328125" style="75" customWidth="1"/>
    <col min="4" max="4" width="5.90625" style="75" hidden="1" customWidth="1"/>
    <col min="5" max="5" width="5.08984375" style="75" customWidth="1"/>
    <col min="6" max="12" width="12.6328125" style="75" customWidth="1"/>
    <col min="13" max="30" width="5.6328125" style="75" customWidth="1"/>
    <col min="31" max="31" width="11.453125" style="75" customWidth="1"/>
    <col min="32" max="16384" width="11.453125" style="75" hidden="1"/>
  </cols>
  <sheetData>
    <row r="1" spans="2:30" ht="75" customHeight="1"/>
    <row r="2" spans="2:30" ht="23">
      <c r="B2" s="84" t="s">
        <v>442</v>
      </c>
    </row>
    <row r="3" spans="2:30" ht="15" customHeight="1">
      <c r="B3" s="84"/>
    </row>
    <row r="4" spans="2:30" ht="15" customHeight="1">
      <c r="B4" s="85" t="s">
        <v>441</v>
      </c>
      <c r="C4" s="63" t="str">
        <f>Netzbetreiber!$D$9</f>
        <v>Stadtwerke Ulm/Neu-Ulm Netze GmbH</v>
      </c>
      <c r="D4" s="76"/>
      <c r="G4" s="76"/>
      <c r="I4" s="76"/>
      <c r="J4" s="77"/>
      <c r="M4" s="86" t="s">
        <v>530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5">
      <c r="B5" s="87" t="s">
        <v>440</v>
      </c>
      <c r="C5" s="64" t="str">
        <f>Netzbetreiber!$D$28</f>
        <v>Stadtwerke Ulm/Neu-Ulm Netze GmbH</v>
      </c>
      <c r="D5" s="37"/>
      <c r="E5" s="76"/>
      <c r="F5" s="76"/>
      <c r="G5" s="76"/>
      <c r="I5" s="76"/>
      <c r="J5" s="76"/>
      <c r="K5" s="76"/>
      <c r="L5" s="76"/>
      <c r="M5" s="88" t="s">
        <v>500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5">
      <c r="B6" s="85" t="s">
        <v>438</v>
      </c>
      <c r="C6" s="63" t="str">
        <f>Netzbetreiber!$D$11</f>
        <v>9870038900006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" thickBot="1">
      <c r="B7" s="85" t="s">
        <v>132</v>
      </c>
      <c r="C7" s="59">
        <f>Netzbetreiber!$D$6</f>
        <v>43405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454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462</v>
      </c>
      <c r="N9" s="91" t="s">
        <v>370</v>
      </c>
      <c r="O9" s="92" t="s">
        <v>371</v>
      </c>
      <c r="P9" s="92" t="s">
        <v>372</v>
      </c>
      <c r="Q9" s="92" t="s">
        <v>373</v>
      </c>
      <c r="R9" s="92" t="s">
        <v>374</v>
      </c>
      <c r="S9" s="92" t="s">
        <v>375</v>
      </c>
      <c r="T9" s="92" t="s">
        <v>376</v>
      </c>
      <c r="U9" s="92" t="s">
        <v>377</v>
      </c>
      <c r="V9" s="92" t="s">
        <v>378</v>
      </c>
      <c r="W9" s="92" t="s">
        <v>379</v>
      </c>
      <c r="X9" s="92" t="s">
        <v>380</v>
      </c>
      <c r="Y9" s="92" t="s">
        <v>381</v>
      </c>
      <c r="Z9" s="92" t="s">
        <v>382</v>
      </c>
      <c r="AA9" s="92" t="s">
        <v>383</v>
      </c>
      <c r="AB9" s="92" t="s">
        <v>384</v>
      </c>
      <c r="AC9" s="93" t="s">
        <v>385</v>
      </c>
      <c r="AD9" s="93" t="s">
        <v>425</v>
      </c>
    </row>
    <row r="10" spans="2:30" ht="72" customHeight="1" thickBot="1">
      <c r="B10" s="350" t="s">
        <v>574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396</v>
      </c>
      <c r="G10" s="348"/>
      <c r="H10" s="348"/>
      <c r="I10" s="348"/>
      <c r="J10" s="348"/>
      <c r="K10" s="348"/>
      <c r="L10" s="349"/>
      <c r="M10" s="96" t="s">
        <v>463</v>
      </c>
      <c r="N10" s="97" t="s">
        <v>464</v>
      </c>
      <c r="O10" s="98" t="s">
        <v>465</v>
      </c>
      <c r="P10" s="99" t="s">
        <v>466</v>
      </c>
      <c r="Q10" s="99" t="s">
        <v>467</v>
      </c>
      <c r="R10" s="99" t="s">
        <v>468</v>
      </c>
      <c r="S10" s="99" t="s">
        <v>469</v>
      </c>
      <c r="T10" s="99" t="s">
        <v>470</v>
      </c>
      <c r="U10" s="99" t="s">
        <v>471</v>
      </c>
      <c r="V10" s="99" t="s">
        <v>472</v>
      </c>
      <c r="W10" s="99" t="s">
        <v>473</v>
      </c>
      <c r="X10" s="99" t="s">
        <v>474</v>
      </c>
      <c r="Y10" s="99" t="s">
        <v>475</v>
      </c>
      <c r="Z10" s="99" t="s">
        <v>476</v>
      </c>
      <c r="AA10" s="99" t="s">
        <v>477</v>
      </c>
      <c r="AB10" s="99" t="s">
        <v>478</v>
      </c>
      <c r="AC10" s="100" t="s">
        <v>479</v>
      </c>
      <c r="AD10" s="101" t="s">
        <v>426</v>
      </c>
    </row>
    <row r="11" spans="2:30" ht="15" thickBot="1">
      <c r="B11" s="102" t="s">
        <v>417</v>
      </c>
      <c r="C11" s="103"/>
      <c r="D11" s="104">
        <v>3</v>
      </c>
      <c r="E11" s="105"/>
      <c r="F11" s="106" t="s">
        <v>387</v>
      </c>
      <c r="G11" s="107" t="s">
        <v>388</v>
      </c>
      <c r="H11" s="107" t="s">
        <v>389</v>
      </c>
      <c r="I11" s="107" t="s">
        <v>390</v>
      </c>
      <c r="J11" s="107" t="s">
        <v>391</v>
      </c>
      <c r="K11" s="107" t="s">
        <v>392</v>
      </c>
      <c r="L11" s="108" t="s">
        <v>393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5">
      <c r="B12" s="109" t="s">
        <v>397</v>
      </c>
      <c r="C12" s="110"/>
      <c r="D12" s="111">
        <v>4</v>
      </c>
      <c r="E12" s="303">
        <f>MIN(SUMPRODUCT($M$11:$AD$11,M12:AD12),1)</f>
        <v>1</v>
      </c>
      <c r="F12" s="300" t="s">
        <v>393</v>
      </c>
      <c r="G12" s="78" t="s">
        <v>393</v>
      </c>
      <c r="H12" s="78" t="s">
        <v>393</v>
      </c>
      <c r="I12" s="78" t="s">
        <v>393</v>
      </c>
      <c r="J12" s="78" t="s">
        <v>393</v>
      </c>
      <c r="K12" s="78" t="s">
        <v>393</v>
      </c>
      <c r="L12" s="79" t="s">
        <v>393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4.5">
      <c r="B13" s="115" t="s">
        <v>398</v>
      </c>
      <c r="C13" s="116"/>
      <c r="D13" s="111">
        <v>5</v>
      </c>
      <c r="E13" s="304">
        <f t="shared" ref="E13:E33" si="0">MIN(SUMPRODUCT($M$11:$AD$11,M13:AD13),1)</f>
        <v>1</v>
      </c>
      <c r="F13" s="301" t="s">
        <v>393</v>
      </c>
      <c r="G13" s="80" t="s">
        <v>393</v>
      </c>
      <c r="H13" s="80" t="s">
        <v>393</v>
      </c>
      <c r="I13" s="80" t="s">
        <v>393</v>
      </c>
      <c r="J13" s="80" t="s">
        <v>393</v>
      </c>
      <c r="K13" s="80" t="s">
        <v>393</v>
      </c>
      <c r="L13" s="81" t="s">
        <v>393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4.5">
      <c r="B14" s="115" t="s">
        <v>399</v>
      </c>
      <c r="C14" s="116"/>
      <c r="D14" s="111">
        <v>6</v>
      </c>
      <c r="E14" s="304">
        <f t="shared" si="0"/>
        <v>0</v>
      </c>
      <c r="F14" s="301" t="s">
        <v>400</v>
      </c>
      <c r="G14" s="80" t="s">
        <v>400</v>
      </c>
      <c r="H14" s="80" t="s">
        <v>400</v>
      </c>
      <c r="I14" s="80" t="s">
        <v>400</v>
      </c>
      <c r="J14" s="80" t="s">
        <v>400</v>
      </c>
      <c r="K14" s="80" t="s">
        <v>400</v>
      </c>
      <c r="L14" s="81" t="s">
        <v>400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4.5">
      <c r="B15" s="115" t="s">
        <v>647</v>
      </c>
      <c r="C15" s="116"/>
      <c r="D15" s="111">
        <v>7</v>
      </c>
      <c r="E15" s="304">
        <f t="shared" si="0"/>
        <v>0</v>
      </c>
      <c r="F15" s="301" t="s">
        <v>400</v>
      </c>
      <c r="G15" s="80" t="s">
        <v>400</v>
      </c>
      <c r="H15" s="80" t="s">
        <v>400</v>
      </c>
      <c r="I15" s="80" t="s">
        <v>400</v>
      </c>
      <c r="J15" s="80" t="s">
        <v>400</v>
      </c>
      <c r="K15" s="80" t="s">
        <v>400</v>
      </c>
      <c r="L15" s="81" t="s">
        <v>400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4.5">
      <c r="B16" s="120" t="s">
        <v>412</v>
      </c>
      <c r="C16" s="116"/>
      <c r="D16" s="111">
        <v>8</v>
      </c>
      <c r="E16" s="304">
        <f t="shared" si="0"/>
        <v>1</v>
      </c>
      <c r="F16" s="301" t="s">
        <v>400</v>
      </c>
      <c r="G16" s="80" t="s">
        <v>400</v>
      </c>
      <c r="H16" s="80" t="s">
        <v>400</v>
      </c>
      <c r="I16" s="80" t="s">
        <v>400</v>
      </c>
      <c r="J16" s="80" t="s">
        <v>393</v>
      </c>
      <c r="K16" s="80" t="s">
        <v>400</v>
      </c>
      <c r="L16" s="81" t="s">
        <v>400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4.5">
      <c r="B17" s="120" t="s">
        <v>413</v>
      </c>
      <c r="C17" s="116"/>
      <c r="D17" s="111">
        <v>9</v>
      </c>
      <c r="E17" s="304">
        <f t="shared" si="0"/>
        <v>1</v>
      </c>
      <c r="F17" s="301" t="s">
        <v>400</v>
      </c>
      <c r="G17" s="80" t="s">
        <v>400</v>
      </c>
      <c r="H17" s="80" t="s">
        <v>400</v>
      </c>
      <c r="I17" s="80" t="s">
        <v>400</v>
      </c>
      <c r="J17" s="80" t="s">
        <v>400</v>
      </c>
      <c r="K17" s="80" t="s">
        <v>400</v>
      </c>
      <c r="L17" s="81" t="s">
        <v>393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4.5">
      <c r="B18" s="120" t="s">
        <v>414</v>
      </c>
      <c r="C18" s="116"/>
      <c r="D18" s="111">
        <v>10</v>
      </c>
      <c r="E18" s="304">
        <f t="shared" si="0"/>
        <v>1</v>
      </c>
      <c r="F18" s="301" t="s">
        <v>393</v>
      </c>
      <c r="G18" s="80" t="s">
        <v>400</v>
      </c>
      <c r="H18" s="80" t="s">
        <v>400</v>
      </c>
      <c r="I18" s="80" t="s">
        <v>400</v>
      </c>
      <c r="J18" s="80" t="s">
        <v>400</v>
      </c>
      <c r="K18" s="80" t="s">
        <v>400</v>
      </c>
      <c r="L18" s="81" t="s">
        <v>400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4.5">
      <c r="B19" s="120" t="s">
        <v>401</v>
      </c>
      <c r="C19" s="116"/>
      <c r="D19" s="111">
        <v>11</v>
      </c>
      <c r="E19" s="304">
        <f t="shared" si="0"/>
        <v>1</v>
      </c>
      <c r="F19" s="301" t="s">
        <v>393</v>
      </c>
      <c r="G19" s="80" t="s">
        <v>393</v>
      </c>
      <c r="H19" s="80" t="s">
        <v>393</v>
      </c>
      <c r="I19" s="80" t="s">
        <v>393</v>
      </c>
      <c r="J19" s="80" t="s">
        <v>393</v>
      </c>
      <c r="K19" s="80" t="s">
        <v>393</v>
      </c>
      <c r="L19" s="81" t="s">
        <v>393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4.5">
      <c r="B20" s="120" t="s">
        <v>640</v>
      </c>
      <c r="C20" s="116"/>
      <c r="D20" s="111">
        <v>12</v>
      </c>
      <c r="E20" s="304">
        <f t="shared" si="0"/>
        <v>1</v>
      </c>
      <c r="F20" s="301" t="s">
        <v>400</v>
      </c>
      <c r="G20" s="80" t="s">
        <v>400</v>
      </c>
      <c r="H20" s="80" t="s">
        <v>400</v>
      </c>
      <c r="I20" s="80" t="s">
        <v>393</v>
      </c>
      <c r="J20" s="80" t="s">
        <v>400</v>
      </c>
      <c r="K20" s="80" t="s">
        <v>400</v>
      </c>
      <c r="L20" s="81" t="s">
        <v>400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4.5">
      <c r="B21" s="120" t="s">
        <v>415</v>
      </c>
      <c r="C21" s="116"/>
      <c r="D21" s="111">
        <v>13</v>
      </c>
      <c r="E21" s="304">
        <f t="shared" si="0"/>
        <v>1</v>
      </c>
      <c r="F21" s="301" t="s">
        <v>400</v>
      </c>
      <c r="G21" s="80" t="s">
        <v>400</v>
      </c>
      <c r="H21" s="80" t="s">
        <v>400</v>
      </c>
      <c r="I21" s="80" t="s">
        <v>400</v>
      </c>
      <c r="J21" s="80" t="s">
        <v>400</v>
      </c>
      <c r="K21" s="80" t="s">
        <v>400</v>
      </c>
      <c r="L21" s="81" t="s">
        <v>393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4.5">
      <c r="B22" s="120" t="s">
        <v>416</v>
      </c>
      <c r="C22" s="116"/>
      <c r="D22" s="111">
        <v>14</v>
      </c>
      <c r="E22" s="304">
        <f t="shared" si="0"/>
        <v>1</v>
      </c>
      <c r="F22" s="301" t="s">
        <v>393</v>
      </c>
      <c r="G22" s="80" t="s">
        <v>400</v>
      </c>
      <c r="H22" s="80" t="s">
        <v>400</v>
      </c>
      <c r="I22" s="80" t="s">
        <v>400</v>
      </c>
      <c r="J22" s="80" t="s">
        <v>400</v>
      </c>
      <c r="K22" s="80" t="s">
        <v>400</v>
      </c>
      <c r="L22" s="81" t="s">
        <v>400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4.5">
      <c r="B23" s="115" t="s">
        <v>646</v>
      </c>
      <c r="C23" s="116"/>
      <c r="D23" s="111">
        <v>15</v>
      </c>
      <c r="E23" s="304">
        <f t="shared" si="0"/>
        <v>1</v>
      </c>
      <c r="F23" s="301" t="s">
        <v>400</v>
      </c>
      <c r="G23" s="80" t="s">
        <v>400</v>
      </c>
      <c r="H23" s="80" t="s">
        <v>400</v>
      </c>
      <c r="I23" s="80" t="s">
        <v>393</v>
      </c>
      <c r="J23" s="80" t="s">
        <v>400</v>
      </c>
      <c r="K23" s="80" t="s">
        <v>400</v>
      </c>
      <c r="L23" s="81" t="s">
        <v>400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4.5">
      <c r="B24" s="115" t="s">
        <v>402</v>
      </c>
      <c r="C24" s="116"/>
      <c r="D24" s="111">
        <v>16</v>
      </c>
      <c r="E24" s="304">
        <f t="shared" si="0"/>
        <v>0</v>
      </c>
      <c r="F24" s="301" t="s">
        <v>400</v>
      </c>
      <c r="G24" s="80" t="s">
        <v>400</v>
      </c>
      <c r="H24" s="80" t="s">
        <v>400</v>
      </c>
      <c r="I24" s="80" t="s">
        <v>400</v>
      </c>
      <c r="J24" s="80" t="s">
        <v>400</v>
      </c>
      <c r="K24" s="80" t="s">
        <v>400</v>
      </c>
      <c r="L24" s="81" t="s">
        <v>400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4.5">
      <c r="B25" s="115" t="s">
        <v>403</v>
      </c>
      <c r="C25" s="116"/>
      <c r="D25" s="111">
        <v>17</v>
      </c>
      <c r="E25" s="304">
        <f t="shared" si="0"/>
        <v>0</v>
      </c>
      <c r="F25" s="301" t="s">
        <v>400</v>
      </c>
      <c r="G25" s="80" t="s">
        <v>400</v>
      </c>
      <c r="H25" s="80" t="s">
        <v>400</v>
      </c>
      <c r="I25" s="80" t="s">
        <v>400</v>
      </c>
      <c r="J25" s="80" t="s">
        <v>400</v>
      </c>
      <c r="K25" s="80" t="s">
        <v>400</v>
      </c>
      <c r="L25" s="81" t="s">
        <v>400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4.5">
      <c r="B26" s="120" t="s">
        <v>404</v>
      </c>
      <c r="C26" s="116"/>
      <c r="D26" s="111">
        <v>18</v>
      </c>
      <c r="E26" s="304">
        <f t="shared" si="0"/>
        <v>1</v>
      </c>
      <c r="F26" s="301" t="s">
        <v>393</v>
      </c>
      <c r="G26" s="80" t="s">
        <v>393</v>
      </c>
      <c r="H26" s="80" t="s">
        <v>393</v>
      </c>
      <c r="I26" s="80" t="s">
        <v>393</v>
      </c>
      <c r="J26" s="80" t="s">
        <v>393</v>
      </c>
      <c r="K26" s="80" t="s">
        <v>393</v>
      </c>
      <c r="L26" s="81" t="s">
        <v>393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4.5">
      <c r="B27" s="115" t="s">
        <v>405</v>
      </c>
      <c r="C27" s="116"/>
      <c r="D27" s="111">
        <v>19</v>
      </c>
      <c r="E27" s="304">
        <f t="shared" si="0"/>
        <v>0</v>
      </c>
      <c r="F27" s="301" t="s">
        <v>400</v>
      </c>
      <c r="G27" s="80" t="s">
        <v>400</v>
      </c>
      <c r="H27" s="80" t="s">
        <v>400</v>
      </c>
      <c r="I27" s="80" t="s">
        <v>400</v>
      </c>
      <c r="J27" s="80" t="s">
        <v>400</v>
      </c>
      <c r="K27" s="80" t="s">
        <v>400</v>
      </c>
      <c r="L27" s="81" t="s">
        <v>400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4.5">
      <c r="B28" s="115" t="s">
        <v>406</v>
      </c>
      <c r="C28" s="116"/>
      <c r="D28" s="111">
        <v>20</v>
      </c>
      <c r="E28" s="304">
        <f t="shared" si="0"/>
        <v>1</v>
      </c>
      <c r="F28" s="301" t="s">
        <v>393</v>
      </c>
      <c r="G28" s="80" t="s">
        <v>393</v>
      </c>
      <c r="H28" s="80" t="s">
        <v>393</v>
      </c>
      <c r="I28" s="80" t="s">
        <v>393</v>
      </c>
      <c r="J28" s="80" t="s">
        <v>393</v>
      </c>
      <c r="K28" s="80" t="s">
        <v>393</v>
      </c>
      <c r="L28" s="81" t="s">
        <v>393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4.5">
      <c r="B29" s="115" t="s">
        <v>407</v>
      </c>
      <c r="C29" s="116"/>
      <c r="D29" s="111">
        <v>21</v>
      </c>
      <c r="E29" s="304">
        <f t="shared" si="0"/>
        <v>0</v>
      </c>
      <c r="F29" s="301" t="s">
        <v>400</v>
      </c>
      <c r="G29" s="80" t="s">
        <v>400</v>
      </c>
      <c r="H29" s="80" t="s">
        <v>400</v>
      </c>
      <c r="I29" s="80" t="s">
        <v>400</v>
      </c>
      <c r="J29" s="80" t="s">
        <v>400</v>
      </c>
      <c r="K29" s="80" t="s">
        <v>400</v>
      </c>
      <c r="L29" s="81" t="s">
        <v>400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4.5">
      <c r="B30" s="115" t="s">
        <v>408</v>
      </c>
      <c r="C30" s="116"/>
      <c r="D30" s="111">
        <v>22</v>
      </c>
      <c r="E30" s="304">
        <f t="shared" si="0"/>
        <v>0</v>
      </c>
      <c r="F30" s="301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393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4.5">
      <c r="B31" s="120" t="s">
        <v>409</v>
      </c>
      <c r="C31" s="116"/>
      <c r="D31" s="111">
        <v>23</v>
      </c>
      <c r="E31" s="304">
        <f t="shared" si="0"/>
        <v>1</v>
      </c>
      <c r="F31" s="301" t="s">
        <v>393</v>
      </c>
      <c r="G31" s="80" t="s">
        <v>393</v>
      </c>
      <c r="H31" s="80" t="s">
        <v>393</v>
      </c>
      <c r="I31" s="80" t="s">
        <v>393</v>
      </c>
      <c r="J31" s="80" t="s">
        <v>393</v>
      </c>
      <c r="K31" s="80" t="s">
        <v>393</v>
      </c>
      <c r="L31" s="81" t="s">
        <v>393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4.5">
      <c r="B32" s="120" t="s">
        <v>410</v>
      </c>
      <c r="C32" s="116"/>
      <c r="D32" s="111">
        <v>24</v>
      </c>
      <c r="E32" s="304">
        <f t="shared" si="0"/>
        <v>1</v>
      </c>
      <c r="F32" s="301" t="s">
        <v>393</v>
      </c>
      <c r="G32" s="80" t="s">
        <v>393</v>
      </c>
      <c r="H32" s="80" t="s">
        <v>393</v>
      </c>
      <c r="I32" s="80" t="s">
        <v>393</v>
      </c>
      <c r="J32" s="80" t="s">
        <v>393</v>
      </c>
      <c r="K32" s="80" t="s">
        <v>393</v>
      </c>
      <c r="L32" s="81" t="s">
        <v>393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" thickBot="1">
      <c r="B33" s="121" t="s">
        <v>411</v>
      </c>
      <c r="C33" s="122"/>
      <c r="D33" s="123">
        <v>25</v>
      </c>
      <c r="E33" s="305">
        <f t="shared" si="0"/>
        <v>0</v>
      </c>
      <c r="F33" s="302" t="s">
        <v>392</v>
      </c>
      <c r="G33" s="82" t="s">
        <v>392</v>
      </c>
      <c r="H33" s="82" t="s">
        <v>392</v>
      </c>
      <c r="I33" s="82" t="s">
        <v>392</v>
      </c>
      <c r="J33" s="82" t="s">
        <v>392</v>
      </c>
      <c r="K33" s="82" t="s">
        <v>392</v>
      </c>
      <c r="L33" s="83" t="s">
        <v>393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53125" defaultRowHeight="14.5"/>
  <cols>
    <col min="1" max="3" width="11.453125" style="127"/>
    <col min="4" max="4" width="19.90625" style="127" customWidth="1"/>
    <col min="5" max="9" width="16" style="127" customWidth="1"/>
    <col min="10" max="10" width="15.08984375" style="127" customWidth="1"/>
    <col min="11" max="12" width="16" style="127" customWidth="1"/>
    <col min="13" max="13" width="15.36328125" style="127" customWidth="1"/>
    <col min="14" max="16384" width="11.453125" style="127"/>
  </cols>
  <sheetData>
    <row r="1" spans="1:14">
      <c r="A1" s="211" t="s">
        <v>345</v>
      </c>
      <c r="B1" s="212">
        <v>42173</v>
      </c>
      <c r="D1" s="130" t="s">
        <v>450</v>
      </c>
      <c r="F1" s="213" t="s">
        <v>536</v>
      </c>
      <c r="N1" s="214"/>
    </row>
    <row r="2" spans="1:14" ht="25">
      <c r="A2" s="215" t="s">
        <v>270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643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244</v>
      </c>
      <c r="B95" s="127" t="s">
        <v>49</v>
      </c>
      <c r="C95" s="127" t="s">
        <v>316</v>
      </c>
      <c r="D95" s="231" t="s">
        <v>271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244</v>
      </c>
      <c r="B96" s="127" t="s">
        <v>54</v>
      </c>
      <c r="C96" s="127" t="s">
        <v>321</v>
      </c>
      <c r="D96" s="231" t="s">
        <v>271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244</v>
      </c>
      <c r="B97" s="127" t="s">
        <v>59</v>
      </c>
      <c r="C97" s="127" t="s">
        <v>326</v>
      </c>
      <c r="D97" s="231" t="s">
        <v>271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244</v>
      </c>
      <c r="B98" s="127" t="s">
        <v>64</v>
      </c>
      <c r="C98" s="127" t="s">
        <v>331</v>
      </c>
      <c r="D98" s="231" t="s">
        <v>271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244</v>
      </c>
      <c r="B99" s="127" t="s">
        <v>17</v>
      </c>
      <c r="C99" s="127" t="s">
        <v>284</v>
      </c>
      <c r="D99" s="231" t="s">
        <v>271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244</v>
      </c>
      <c r="B100" s="127" t="s">
        <v>21</v>
      </c>
      <c r="C100" s="127" t="s">
        <v>288</v>
      </c>
      <c r="D100" s="231" t="s">
        <v>271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244</v>
      </c>
      <c r="B101" s="127" t="s">
        <v>25</v>
      </c>
      <c r="C101" s="127" t="s">
        <v>292</v>
      </c>
      <c r="D101" s="231" t="s">
        <v>271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244</v>
      </c>
      <c r="B102" s="127" t="s">
        <v>29</v>
      </c>
      <c r="C102" s="127" t="s">
        <v>296</v>
      </c>
      <c r="D102" s="231" t="s">
        <v>271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244</v>
      </c>
      <c r="B103" s="127" t="s">
        <v>33</v>
      </c>
      <c r="C103" s="127" t="s">
        <v>300</v>
      </c>
      <c r="D103" s="231" t="s">
        <v>271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244</v>
      </c>
      <c r="B104" s="127" t="s">
        <v>37</v>
      </c>
      <c r="C104" s="127" t="s">
        <v>304</v>
      </c>
      <c r="D104" s="231" t="s">
        <v>271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244</v>
      </c>
      <c r="B105" s="127" t="s">
        <v>41</v>
      </c>
      <c r="C105" s="127" t="s">
        <v>308</v>
      </c>
      <c r="D105" s="231" t="s">
        <v>271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244</v>
      </c>
      <c r="B106" s="127" t="s">
        <v>45</v>
      </c>
      <c r="C106" s="127" t="s">
        <v>312</v>
      </c>
      <c r="D106" s="231" t="s">
        <v>271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244</v>
      </c>
      <c r="B107" s="127" t="s">
        <v>50</v>
      </c>
      <c r="C107" s="127" t="s">
        <v>317</v>
      </c>
      <c r="D107" s="231" t="s">
        <v>271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244</v>
      </c>
      <c r="B108" s="127" t="s">
        <v>55</v>
      </c>
      <c r="C108" s="127" t="s">
        <v>322</v>
      </c>
      <c r="D108" s="231" t="s">
        <v>271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244</v>
      </c>
      <c r="B109" s="127" t="s">
        <v>60</v>
      </c>
      <c r="C109" s="127" t="s">
        <v>327</v>
      </c>
      <c r="D109" s="231" t="s">
        <v>271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244</v>
      </c>
      <c r="B110" s="127" t="s">
        <v>65</v>
      </c>
      <c r="C110" s="127" t="s">
        <v>332</v>
      </c>
      <c r="D110" s="231" t="s">
        <v>271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244</v>
      </c>
      <c r="B111" s="127" t="s">
        <v>5</v>
      </c>
      <c r="C111" s="127" t="s">
        <v>272</v>
      </c>
      <c r="D111" s="231" t="s">
        <v>271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244</v>
      </c>
      <c r="B112" s="127" t="s">
        <v>6</v>
      </c>
      <c r="C112" s="127" t="s">
        <v>273</v>
      </c>
      <c r="D112" s="231" t="s">
        <v>271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244</v>
      </c>
      <c r="B113" s="127" t="s">
        <v>7</v>
      </c>
      <c r="C113" s="127" t="s">
        <v>274</v>
      </c>
      <c r="D113" s="231" t="s">
        <v>271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244</v>
      </c>
      <c r="B114" s="127" t="s">
        <v>8</v>
      </c>
      <c r="C114" s="127" t="s">
        <v>275</v>
      </c>
      <c r="D114" s="231" t="s">
        <v>271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244</v>
      </c>
      <c r="B115" s="127" t="s">
        <v>18</v>
      </c>
      <c r="C115" s="127" t="s">
        <v>285</v>
      </c>
      <c r="D115" s="231" t="s">
        <v>271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244</v>
      </c>
      <c r="B116" s="127" t="s">
        <v>22</v>
      </c>
      <c r="C116" s="127" t="s">
        <v>289</v>
      </c>
      <c r="D116" s="231" t="s">
        <v>271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244</v>
      </c>
      <c r="B117" s="127" t="s">
        <v>26</v>
      </c>
      <c r="C117" s="127" t="s">
        <v>293</v>
      </c>
      <c r="D117" s="231" t="s">
        <v>271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244</v>
      </c>
      <c r="B118" s="127" t="s">
        <v>30</v>
      </c>
      <c r="C118" s="127" t="s">
        <v>297</v>
      </c>
      <c r="D118" s="231" t="s">
        <v>271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244</v>
      </c>
      <c r="B119" s="127" t="s">
        <v>9</v>
      </c>
      <c r="C119" s="127" t="s">
        <v>276</v>
      </c>
      <c r="D119" s="231" t="s">
        <v>271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244</v>
      </c>
      <c r="B120" s="127" t="s">
        <v>11</v>
      </c>
      <c r="C120" s="127" t="s">
        <v>278</v>
      </c>
      <c r="D120" s="231" t="s">
        <v>271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244</v>
      </c>
      <c r="B121" s="127" t="s">
        <v>13</v>
      </c>
      <c r="C121" s="127" t="s">
        <v>280</v>
      </c>
      <c r="D121" s="231" t="s">
        <v>271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244</v>
      </c>
      <c r="B122" s="127" t="s">
        <v>15</v>
      </c>
      <c r="C122" s="127" t="s">
        <v>282</v>
      </c>
      <c r="D122" s="231" t="s">
        <v>271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244</v>
      </c>
      <c r="B123" s="127" t="s">
        <v>51</v>
      </c>
      <c r="C123" s="127" t="s">
        <v>318</v>
      </c>
      <c r="D123" s="231" t="s">
        <v>271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244</v>
      </c>
      <c r="B124" s="127" t="s">
        <v>56</v>
      </c>
      <c r="C124" s="127" t="s">
        <v>323</v>
      </c>
      <c r="D124" s="231" t="s">
        <v>271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244</v>
      </c>
      <c r="B125" s="127" t="s">
        <v>61</v>
      </c>
      <c r="C125" s="127" t="s">
        <v>328</v>
      </c>
      <c r="D125" s="231" t="s">
        <v>271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244</v>
      </c>
      <c r="B126" s="127" t="s">
        <v>66</v>
      </c>
      <c r="C126" s="127" t="s">
        <v>333</v>
      </c>
      <c r="D126" s="231" t="s">
        <v>271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244</v>
      </c>
      <c r="B127" s="127" t="s">
        <v>19</v>
      </c>
      <c r="C127" s="127" t="s">
        <v>286</v>
      </c>
      <c r="D127" s="231" t="s">
        <v>271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244</v>
      </c>
      <c r="B128" s="127" t="s">
        <v>23</v>
      </c>
      <c r="C128" s="127" t="s">
        <v>290</v>
      </c>
      <c r="D128" s="231" t="s">
        <v>271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244</v>
      </c>
      <c r="B129" s="127" t="s">
        <v>27</v>
      </c>
      <c r="C129" s="127" t="s">
        <v>294</v>
      </c>
      <c r="D129" s="231" t="s">
        <v>271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244</v>
      </c>
      <c r="B130" s="127" t="s">
        <v>31</v>
      </c>
      <c r="C130" s="127" t="s">
        <v>298</v>
      </c>
      <c r="D130" s="231" t="s">
        <v>271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244</v>
      </c>
      <c r="B131" s="127" t="s">
        <v>20</v>
      </c>
      <c r="C131" s="127" t="s">
        <v>287</v>
      </c>
      <c r="D131" s="231" t="s">
        <v>271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244</v>
      </c>
      <c r="B132" s="127" t="s">
        <v>24</v>
      </c>
      <c r="C132" s="127" t="s">
        <v>291</v>
      </c>
      <c r="D132" s="231" t="s">
        <v>271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244</v>
      </c>
      <c r="B133" s="127" t="s">
        <v>28</v>
      </c>
      <c r="C133" s="127" t="s">
        <v>295</v>
      </c>
      <c r="D133" s="231" t="s">
        <v>271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244</v>
      </c>
      <c r="B134" s="127" t="s">
        <v>32</v>
      </c>
      <c r="C134" s="127" t="s">
        <v>299</v>
      </c>
      <c r="D134" s="231" t="s">
        <v>271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244</v>
      </c>
      <c r="B135" s="127" t="s">
        <v>34</v>
      </c>
      <c r="C135" s="127" t="s">
        <v>301</v>
      </c>
      <c r="D135" s="231" t="s">
        <v>271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244</v>
      </c>
      <c r="B136" s="127" t="s">
        <v>38</v>
      </c>
      <c r="C136" s="127" t="s">
        <v>305</v>
      </c>
      <c r="D136" s="231" t="s">
        <v>271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244</v>
      </c>
      <c r="B137" s="127" t="s">
        <v>42</v>
      </c>
      <c r="C137" s="127" t="s">
        <v>309</v>
      </c>
      <c r="D137" s="231" t="s">
        <v>271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244</v>
      </c>
      <c r="B138" s="127" t="s">
        <v>46</v>
      </c>
      <c r="C138" s="127" t="s">
        <v>313</v>
      </c>
      <c r="D138" s="231" t="s">
        <v>271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244</v>
      </c>
      <c r="B139" s="127" t="s">
        <v>35</v>
      </c>
      <c r="C139" s="127" t="s">
        <v>302</v>
      </c>
      <c r="D139" s="231" t="s">
        <v>271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244</v>
      </c>
      <c r="B140" s="127" t="s">
        <v>39</v>
      </c>
      <c r="C140" s="127" t="s">
        <v>306</v>
      </c>
      <c r="D140" s="231" t="s">
        <v>271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244</v>
      </c>
      <c r="B141" s="127" t="s">
        <v>43</v>
      </c>
      <c r="C141" s="127" t="s">
        <v>310</v>
      </c>
      <c r="D141" s="231" t="s">
        <v>271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244</v>
      </c>
      <c r="B142" s="127" t="s">
        <v>47</v>
      </c>
      <c r="C142" s="127" t="s">
        <v>314</v>
      </c>
      <c r="D142" s="231" t="s">
        <v>271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244</v>
      </c>
      <c r="B143" s="127" t="s">
        <v>10</v>
      </c>
      <c r="C143" s="127" t="s">
        <v>277</v>
      </c>
      <c r="D143" s="231" t="s">
        <v>271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244</v>
      </c>
      <c r="B144" s="127" t="s">
        <v>12</v>
      </c>
      <c r="C144" s="127" t="s">
        <v>279</v>
      </c>
      <c r="D144" s="231" t="s">
        <v>271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244</v>
      </c>
      <c r="B145" s="127" t="s">
        <v>14</v>
      </c>
      <c r="C145" s="127" t="s">
        <v>281</v>
      </c>
      <c r="D145" s="231" t="s">
        <v>271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244</v>
      </c>
      <c r="B146" s="127" t="s">
        <v>16</v>
      </c>
      <c r="C146" s="127" t="s">
        <v>283</v>
      </c>
      <c r="D146" s="231" t="s">
        <v>271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244</v>
      </c>
      <c r="B147" s="127" t="s">
        <v>36</v>
      </c>
      <c r="C147" s="127" t="s">
        <v>303</v>
      </c>
      <c r="D147" s="231" t="s">
        <v>271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244</v>
      </c>
      <c r="B148" s="127" t="s">
        <v>40</v>
      </c>
      <c r="C148" s="127" t="s">
        <v>307</v>
      </c>
      <c r="D148" s="231" t="s">
        <v>271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244</v>
      </c>
      <c r="B149" s="127" t="s">
        <v>44</v>
      </c>
      <c r="C149" s="127" t="s">
        <v>311</v>
      </c>
      <c r="D149" s="231" t="s">
        <v>271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244</v>
      </c>
      <c r="B150" s="127" t="s">
        <v>48</v>
      </c>
      <c r="C150" s="127" t="s">
        <v>315</v>
      </c>
      <c r="D150" s="231" t="s">
        <v>271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244</v>
      </c>
      <c r="B151" s="127" t="s">
        <v>52</v>
      </c>
      <c r="C151" s="127" t="s">
        <v>319</v>
      </c>
      <c r="D151" s="231" t="s">
        <v>271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244</v>
      </c>
      <c r="B152" s="127" t="s">
        <v>57</v>
      </c>
      <c r="C152" s="127" t="s">
        <v>324</v>
      </c>
      <c r="D152" s="231" t="s">
        <v>271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244</v>
      </c>
      <c r="B153" s="127" t="s">
        <v>62</v>
      </c>
      <c r="C153" s="127" t="s">
        <v>329</v>
      </c>
      <c r="D153" s="231" t="s">
        <v>271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244</v>
      </c>
      <c r="B154" s="127" t="s">
        <v>67</v>
      </c>
      <c r="C154" s="127" t="s">
        <v>334</v>
      </c>
      <c r="D154" s="231" t="s">
        <v>271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244</v>
      </c>
      <c r="B155" s="127" t="s">
        <v>53</v>
      </c>
      <c r="C155" s="127" t="s">
        <v>320</v>
      </c>
      <c r="D155" s="231" t="s">
        <v>271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244</v>
      </c>
      <c r="B156" s="127" t="s">
        <v>58</v>
      </c>
      <c r="C156" s="127" t="s">
        <v>325</v>
      </c>
      <c r="D156" s="231" t="s">
        <v>271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244</v>
      </c>
      <c r="B157" s="127" t="s">
        <v>63</v>
      </c>
      <c r="C157" s="127" t="s">
        <v>330</v>
      </c>
      <c r="D157" s="231" t="s">
        <v>271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244</v>
      </c>
      <c r="B158" s="127" t="s">
        <v>68</v>
      </c>
      <c r="C158" s="127" t="s">
        <v>335</v>
      </c>
      <c r="D158" s="231" t="s">
        <v>271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53125" defaultRowHeight="14.5"/>
  <cols>
    <col min="1" max="1" width="9.6328125" style="253" customWidth="1"/>
    <col min="2" max="2" width="7" style="254" customWidth="1"/>
    <col min="3" max="3" width="27.6328125" style="233" customWidth="1"/>
    <col min="4" max="10" width="8.90625" style="233" customWidth="1"/>
    <col min="11" max="14" width="11.453125" style="233" customWidth="1"/>
    <col min="15" max="15" width="12.36328125" style="127" customWidth="1"/>
    <col min="16" max="16" width="16.54296875" style="233" customWidth="1"/>
    <col min="17" max="16384" width="11.453125" style="233"/>
  </cols>
  <sheetData>
    <row r="1" spans="1:16" s="232" customFormat="1">
      <c r="A1" s="130" t="s">
        <v>451</v>
      </c>
      <c r="B1" s="127"/>
      <c r="D1" s="213" t="s">
        <v>536</v>
      </c>
    </row>
    <row r="2" spans="1:16">
      <c r="A2" s="233"/>
      <c r="B2" s="232" t="s">
        <v>452</v>
      </c>
    </row>
    <row r="3" spans="1:16" ht="20.149999999999999" customHeight="1">
      <c r="A3" s="352" t="s">
        <v>247</v>
      </c>
      <c r="B3" s="234" t="s">
        <v>85</v>
      </c>
      <c r="C3" s="235"/>
      <c r="D3" s="354" t="s">
        <v>453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49999999999999" customHeight="1">
      <c r="A4" s="353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249</v>
      </c>
      <c r="P5" s="244" t="s">
        <v>248</v>
      </c>
    </row>
    <row r="6" spans="1:16" ht="20.149999999999999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366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366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7.5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252</v>
      </c>
      <c r="O11" s="246" t="s">
        <v>250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252</v>
      </c>
      <c r="O12" s="246" t="s">
        <v>250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252</v>
      </c>
      <c r="O13" s="246" t="s">
        <v>250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252</v>
      </c>
      <c r="O14" s="246" t="s">
        <v>250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252</v>
      </c>
      <c r="O15" s="246" t="s">
        <v>250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252</v>
      </c>
      <c r="O16" s="246" t="s">
        <v>250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252</v>
      </c>
      <c r="O17" s="246" t="s">
        <v>251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252</v>
      </c>
      <c r="O18" s="246" t="s">
        <v>251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252</v>
      </c>
      <c r="O19" s="246" t="s">
        <v>251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252</v>
      </c>
      <c r="O20" s="246" t="s">
        <v>251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252</v>
      </c>
      <c r="O21" s="246" t="s">
        <v>251</v>
      </c>
      <c r="P21" s="240" t="s">
        <v>116</v>
      </c>
    </row>
    <row r="22" spans="1:16" ht="25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252</v>
      </c>
      <c r="O22" s="246" t="s">
        <v>251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Stiepan, Johannes</cp:lastModifiedBy>
  <cp:lastPrinted>2015-03-20T22:59:10Z</cp:lastPrinted>
  <dcterms:created xsi:type="dcterms:W3CDTF">2015-01-15T05:25:41Z</dcterms:created>
  <dcterms:modified xsi:type="dcterms:W3CDTF">2021-10-07T08:05:08Z</dcterms:modified>
</cp:coreProperties>
</file>