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SWU-Netze\GNG\NG1\Erdgas\1 SWU\Netznutzung\Lastprofile\20220224_Einführung GAT D+1 ab 01.10.2023\"/>
    </mc:Choice>
  </mc:AlternateContent>
  <bookViews>
    <workbookView xWindow="0" yWindow="0" windowWidth="28800" windowHeight="14145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7" l="1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7" i="7"/>
  <c r="F15" i="7"/>
  <c r="F16" i="7"/>
  <c r="F11" i="7"/>
  <c r="M8" i="4"/>
  <c r="M7" i="4"/>
  <c r="C5" i="1"/>
  <c r="D6" i="15"/>
  <c r="D6" i="7"/>
  <c r="Q11" i="7" l="1"/>
  <c r="C14" i="7"/>
  <c r="C12" i="7"/>
  <c r="C16" i="7"/>
  <c r="C15" i="7"/>
  <c r="C17" i="7"/>
  <c r="C13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<sst xmlns="http://schemas.openxmlformats.org/spreadsheetml/2006/main" count="1381" uniqueCount="674">
  <si>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</si>
  <si>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</si>
  <si>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</si>
  <si>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</si>
  <si>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</si>
  <si>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</si>
  <si>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</si>
  <si>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</si>
  <si>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</si>
  <si>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</si>
  <si>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</si>
  <si>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</si>
  <si>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</si>
  <si>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</si>
  <si>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</si>
  <si>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</si>
  <si>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</si>
  <si>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</si>
  <si>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</si>
  <si>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</si>
  <si>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</si>
  <si>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</si>
  <si>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</si>
  <si>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</si>
  <si>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</si>
  <si>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</si>
  <si>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</si>
  <si>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</si>
  <si>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</si>
  <si>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</si>
  <si>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</si>
  <si>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</si>
  <si>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</si>
  <si>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</si>
  <si>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</si>
  <si>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</si>
  <si>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</si>
  <si>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</si>
  <si>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</si>
  <si>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</si>
  <si>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</si>
  <si>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</si>
  <si>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</si>
  <si>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</si>
  <si>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</si>
  <si>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</si>
  <si>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</si>
  <si>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</si>
  <si>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</si>
  <si>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</si>
  <si>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</si>
  <si>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</si>
  <si>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</si>
  <si>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</si>
  <si>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</si>
  <si>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</si>
  <si>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</si>
  <si>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</si>
  <si>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</si>
  <si>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</si>
  <si>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</si>
  <si>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</si>
  <si>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</si>
  <si>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</si>
  <si>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</si>
  <si>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</si>
  <si>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</si>
  <si>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</si>
  <si>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</si>
  <si>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</si>
  <si>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</si>
  <si>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</si>
  <si>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</si>
  <si>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</si>
  <si>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</si>
  <si>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</si>
  <si>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</si>
  <si>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</si>
  <si>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</si>
  <si>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</si>
  <si>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</si>
  <si>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</si>
  <si>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</si>
  <si>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</si>
  <si>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</si>
  <si>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</si>
  <si>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</si>
  <si>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</si>
  <si>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</si>
  <si>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</si>
  <si>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</si>
  <si>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</si>
  <si>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</si>
  <si>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</si>
  <si>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</si>
  <si>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</si>
  <si>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</si>
  <si>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</si>
  <si>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</si>
  <si>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</si>
  <si>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</si>
  <si>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</si>
  <si>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</si>
  <si>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</si>
  <si>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</si>
  <si>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</si>
  <si>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</si>
  <si>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</si>
  <si>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</si>
  <si>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</si>
  <si>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</si>
  <si>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</si>
  <si>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</si>
  <si>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</si>
  <si>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</si>
  <si>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</si>
  <si>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</si>
  <si>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</si>
  <si>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</si>
  <si>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</si>
  <si>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</si>
  <si>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</si>
  <si>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</si>
  <si>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</si>
  <si>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</si>
  <si>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</si>
  <si>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</si>
  <si>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</si>
  <si>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</si>
  <si>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</si>
  <si>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</si>
  <si>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</si>
  <si>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</si>
  <si>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</si>
  <si>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</si>
  <si>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</si>
  <si>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</si>
  <si>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</si>
  <si>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</si>
  <si>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</si>
  <si>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</si>
  <si>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</si>
  <si>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</si>
  <si>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</si>
  <si>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</si>
  <si>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</si>
  <si>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</si>
  <si>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</si>
  <si>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</si>
  <si>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</si>
  <si>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</si>
  <si>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</si>
  <si>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</si>
  <si>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</si>
  <si>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</si>
  <si>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</si>
  <si>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</si>
  <si>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</si>
  <si>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</si>
  <si>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</si>
  <si>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</si>
  <si>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</si>
  <si>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</si>
  <si>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</si>
  <si>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</si>
  <si>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</si>
  <si>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</si>
  <si>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</si>
  <si>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</si>
  <si>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</si>
  <si>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</si>
  <si>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</si>
  <si>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</si>
  <si>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</si>
  <si>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</si>
  <si>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</si>
  <si>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</si>
  <si>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</si>
  <si>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</si>
  <si>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</si>
  <si>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</si>
  <si>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</si>
  <si>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</si>
  <si>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</si>
  <si>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</si>
  <si>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</si>
  <si>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</si>
  <si>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</si>
  <si>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</si>
  <si>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</si>
  <si>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</si>
  <si>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</si>
  <si>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</si>
  <si>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</si>
  <si>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</si>
  <si>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</si>
  <si>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</si>
  <si>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</si>
  <si>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</si>
  <si>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</si>
  <si>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</si>
  <si>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</si>
  <si>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</si>
  <si>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</si>
  <si>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</si>
  <si>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</si>
  <si>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</si>
  <si>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</si>
  <si>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</si>
  <si>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</si>
  <si>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</si>
  <si>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</si>
  <si>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</si>
  <si>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</si>
  <si>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</si>
  <si>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</si>
  <si>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</si>
  <si>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</si>
  <si>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</si>
  <si>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</si>
  <si>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</si>
  <si>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</si>
  <si>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</si>
  <si>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</si>
  <si>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</si>
  <si>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</si>
  <si>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</si>
  <si>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</si>
  <si>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</si>
  <si>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</si>
  <si>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</si>
  <si>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</si>
  <si>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</si>
  <si>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</si>
  <si>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</si>
  <si>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</si>
  <si>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</si>
  <si>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</si>
  <si>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</si>
  <si>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</si>
  <si>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</si>
  <si>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</si>
  <si>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</si>
  <si>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</si>
  <si>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</si>
  <si>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</si>
  <si>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</si>
  <si>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</si>
  <si>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</si>
  <si>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</si>
  <si>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</si>
  <si>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</si>
  <si>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</si>
  <si>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</si>
  <si>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</si>
  <si>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</si>
  <si>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</si>
  <si>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</si>
  <si>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</si>
  <si>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</si>
  <si>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</si>
  <si>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</si>
  <si>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</si>
  <si>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</si>
  <si>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</si>
  <si>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</si>
  <si>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</si>
  <si>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</si>
  <si>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</si>
  <si>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</si>
  <si>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</si>
  <si>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</si>
  <si>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</si>
  <si>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</si>
  <si>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</si>
  <si>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</si>
  <si>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</si>
  <si>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</si>
  <si>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</si>
  <si>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</si>
  <si>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</si>
  <si>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</si>
  <si>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</si>
  <si>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</si>
  <si>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</si>
  <si>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</si>
  <si>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</si>
  <si>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</si>
  <si>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</si>
  <si>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</si>
  <si>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</si>
  <si>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</si>
  <si>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</si>
  <si>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</si>
  <si>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</si>
  <si>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</si>
  <si>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</si>
  <si>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</si>
  <si>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</si>
  <si>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</si>
  <si>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</si>
  <si>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</si>
  <si>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</si>
  <si>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</si>
  <si>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</si>
  <si>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</si>
  <si>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</si>
  <si>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</si>
  <si>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</si>
  <si>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</si>
  <si>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</si>
  <si>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</si>
  <si>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</si>
  <si>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</si>
  <si>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</si>
  <si>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</si>
  <si>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</si>
  <si>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</si>
  <si>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</si>
  <si>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</si>
  <si>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</si>
  <si>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</si>
  <si>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</si>
  <si>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</si>
  <si>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</si>
  <si>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</si>
  <si>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</si>
  <si>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</si>
  <si>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</si>
  <si>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</si>
  <si>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</si>
  <si>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</si>
  <si>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</si>
  <si>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</si>
  <si>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</si>
  <si>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</si>
  <si>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</si>
  <si>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</si>
  <si>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</si>
  <si>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</si>
  <si>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</si>
  <si>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</si>
  <si>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</si>
  <si>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</si>
  <si>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</si>
  <si>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</si>
  <si>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</si>
  <si>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</si>
  <si>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</si>
  <si>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</si>
  <si>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</si>
  <si>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</si>
  <si>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</si>
  <si>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</si>
  <si>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</si>
  <si>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</si>
  <si>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</si>
  <si>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</si>
  <si>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</si>
  <si>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</si>
  <si>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</si>
  <si>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</si>
  <si>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</si>
  <si>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</si>
  <si>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</si>
  <si>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</si>
  <si>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</si>
  <si>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</si>
  <si>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</si>
  <si>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</si>
  <si>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</si>
  <si>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</si>
  <si>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</si>
  <si>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</si>
  <si>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</si>
  <si>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</si>
  <si>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</si>
  <si>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</si>
  <si>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</si>
  <si>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</si>
  <si>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</si>
  <si>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</si>
  <si>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</si>
  <si>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</si>
  <si>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</si>
  <si>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</si>
  <si>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</si>
  <si>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</si>
  <si>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</si>
  <si>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</si>
  <si>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</si>
  <si>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</si>
  <si>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</si>
  <si>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</si>
  <si>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</si>
  <si>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</si>
  <si>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</si>
  <si>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</si>
  <si>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</si>
  <si>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</si>
  <si>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</si>
  <si>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</si>
  <si>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</si>
  <si>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</si>
  <si>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</si>
  <si>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</si>
  <si>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</si>
  <si>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</si>
  <si>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</si>
  <si>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</si>
  <si>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</si>
  <si>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</si>
  <si>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</si>
  <si>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</si>
  <si>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</si>
  <si>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</si>
  <si>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</si>
  <si>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</si>
  <si>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</si>
  <si>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</si>
  <si>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</si>
  <si>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</si>
  <si>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</si>
  <si>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</si>
  <si>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</si>
  <si>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</si>
  <si>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</si>
  <si>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</si>
  <si>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</si>
  <si>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</si>
  <si>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</si>
  <si>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</si>
  <si>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</si>
  <si>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</si>
  <si>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</si>
  <si>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</si>
  <si>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</si>
  <si>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</si>
  <si>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</si>
  <si>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</si>
  <si>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</si>
  <si>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</si>
  <si>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</si>
  <si>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</si>
  <si>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</si>
  <si>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</si>
  <si>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</si>
  <si>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</si>
  <si>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</si>
  <si>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</si>
  <si>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</si>
  <si>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</si>
  <si>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</si>
  <si>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</si>
  <si>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</si>
  <si>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</si>
  <si>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</si>
  <si>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</si>
  <si>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</si>
  <si>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</si>
  <si>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</si>
  <si>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</si>
  <si>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</si>
  <si>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</si>
  <si>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</si>
  <si>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</si>
  <si>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</si>
  <si>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</si>
  <si>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</si>
  <si>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</si>
  <si>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</si>
  <si>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</si>
  <si>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</si>
  <si>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</si>
  <si>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</si>
  <si>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</si>
  <si>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</si>
  <si>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</si>
  <si>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</si>
  <si>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</si>
  <si>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</si>
  <si>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</si>
  <si>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</si>
  <si>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</si>
  <si>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</si>
  <si>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</si>
  <si>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</si>
  <si>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</si>
  <si>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</si>
  <si>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</si>
  <si>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</si>
  <si>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</si>
  <si>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</si>
  <si>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</si>
  <si>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</si>
  <si>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</si>
  <si>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</si>
  <si>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</si>
  <si>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</si>
  <si>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</si>
  <si>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</si>
  <si>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</si>
  <si>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</si>
  <si>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</si>
  <si>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</si>
  <si>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</si>
  <si>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</si>
  <si>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</si>
  <si>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</si>
  <si>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</si>
  <si>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</si>
  <si>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</si>
  <si>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</si>
  <si>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</si>
  <si>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</si>
  <si>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</si>
  <si>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</si>
  <si>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</si>
  <si>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</si>
  <si>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</si>
  <si>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</si>
  <si>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</si>
  <si>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</si>
  <si>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</si>
  <si>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</si>
  <si>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</si>
  <si>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</si>
  <si>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</si>
  <si>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</si>
  <si>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</si>
  <si>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</si>
  <si>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</si>
  <si>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</si>
  <si>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</si>
  <si>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</si>
  <si>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</si>
  <si>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</si>
  <si>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</si>
  <si>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</si>
  <si>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</si>
  <si>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</si>
  <si>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</si>
  <si>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</si>
  <si>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</si>
  <si>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</si>
  <si>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</si>
  <si>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</si>
  <si>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</si>
  <si>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</si>
  <si>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</si>
  <si>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</si>
  <si>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</si>
  <si>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</si>
  <si>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</si>
  <si>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</si>
  <si>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</si>
  <si>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</si>
  <si>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</si>
  <si>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</si>
  <si>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</si>
  <si>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</si>
  <si>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</si>
  <si>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</si>
  <si>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</si>
  <si>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</si>
  <si>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</si>
  <si>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</si>
  <si>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</si>
  <si>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</si>
  <si>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</si>
  <si>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</si>
  <si>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</si>
  <si>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</si>
  <si>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</si>
  <si>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</si>
  <si>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</si>
  <si>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</si>
  <si>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</si>
  <si>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</si>
  <si>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</si>
  <si>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</si>
  <si>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</si>
  <si>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</si>
  <si>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</si>
  <si>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</si>
  <si>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</si>
  <si>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</si>
  <si>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</si>
  <si>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</si>
  <si>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</si>
  <si>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</si>
  <si>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</si>
  <si>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</si>
  <si>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</si>
  <si>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</si>
  <si>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</si>
  <si>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</si>
  <si>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</si>
  <si>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</si>
  <si>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</si>
  <si>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</si>
  <si>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</si>
  <si>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</si>
  <si>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</si>
  <si>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</si>
  <si>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</si>
  <si>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</si>
  <si>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</si>
  <si>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</si>
  <si>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</si>
  <si>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</si>
  <si>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</si>
  <si>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</si>
  <si>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</si>
  <si>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</si>
  <si>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</si>
  <si>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</si>
  <si>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</si>
  <si>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</si>
  <si>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</si>
  <si>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</si>
  <si>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</si>
  <si>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</si>
  <si>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</si>
  <si>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</si>
  <si>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</si>
  <si>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</si>
  <si>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</si>
  <si>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</si>
  <si>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</si>
  <si>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</si>
  <si>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</si>
  <si>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</si>
  <si>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</si>
  <si>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</si>
  <si>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</si>
  <si>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</si>
  <si>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</si>
  <si>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</si>
  <si>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</si>
  <si>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</si>
  <si>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</si>
  <si>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</si>
  <si>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</si>
  <si>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</si>
  <si>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</si>
  <si>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</si>
  <si>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</si>
  <si>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</si>
  <si>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</si>
  <si>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</si>
  <si>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</si>
  <si>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</si>
  <si>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</si>
  <si>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</si>
  <si>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</si>
  <si>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Ulm/Neu-Ulm Netze GmbH</t>
  </si>
  <si>
    <t>Karl Straße 1-3</t>
  </si>
  <si>
    <t>Ulm</t>
  </si>
  <si>
    <t>Stefan Freymiller, Johannes Stiepan</t>
  </si>
  <si>
    <t>Netznutzung-Gas@ulm-netze.de</t>
  </si>
  <si>
    <t>0731/166-1078</t>
  </si>
  <si>
    <t>THE0NKH700389000</t>
  </si>
  <si>
    <t>gesamtes Netzgebiet</t>
  </si>
  <si>
    <t>DTN</t>
  </si>
  <si>
    <t>Ulm-Mähringen</t>
  </si>
  <si>
    <t xml:space="preserve">9870038900006
</t>
  </si>
  <si>
    <t>Ind.-Koef.</t>
  </si>
  <si>
    <t>DE_GMK03</t>
  </si>
  <si>
    <t>DE_GKO03</t>
  </si>
  <si>
    <t>DE_GHA03</t>
  </si>
  <si>
    <t>U15</t>
  </si>
  <si>
    <t>U25</t>
  </si>
  <si>
    <t>KG1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</si>
</sst>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0" fillId="33" borderId="17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1" fontId="12" fillId="0" borderId="0" xfId="3" applyNumberFormat="1" applyFont="1" applyFill="1" applyAlignment="1" applyProtection="1">
      <alignment horizontal="left"/>
      <protection hidden="1"/>
    </xf>
    <xf numFmtId="0" fontId="0" fillId="0" borderId="77" xfId="0" applyFont="1" applyFill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1"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CC"/>
      <color rgb="FF00FF00"/>
      <color rgb="FFFFFF99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334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341</v>
      </c>
      <c r="C17" s="15"/>
    </row>
    <row r="18" spans="2:12" s="8" customFormat="1">
      <c r="B18" s="18" t="s">
        <v>335</v>
      </c>
      <c r="C18" s="15"/>
    </row>
    <row r="19" spans="2:12" s="8" customFormat="1">
      <c r="B19" s="18" t="s">
        <v>336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337</v>
      </c>
      <c r="C22" s="15"/>
    </row>
    <row r="23" spans="2:12" s="8" customFormat="1">
      <c r="B23" s="18" t="s">
        <v>338</v>
      </c>
      <c r="C23" s="15"/>
    </row>
    <row r="24" spans="2:12">
      <c r="B24" s="17"/>
      <c r="C24" s="15"/>
    </row>
    <row r="25" spans="2:12">
      <c r="B25" s="17" t="s">
        <v>342</v>
      </c>
      <c r="C25" s="15"/>
    </row>
    <row r="26" spans="2:12">
      <c r="B26" s="18" t="s">
        <v>339</v>
      </c>
      <c r="C26" s="15"/>
      <c r="F26" s="8"/>
      <c r="G26" s="8"/>
      <c r="H26" s="8"/>
    </row>
    <row r="27" spans="2:12">
      <c r="B27" s="18" t="s">
        <v>340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343</v>
      </c>
      <c r="C29" s="19">
        <v>43663</v>
      </c>
      <c r="E29" s="8"/>
      <c r="F29" s="8"/>
      <c r="G29" s="8"/>
      <c r="H29" s="8"/>
    </row>
    <row r="30" spans="2:12">
      <c r="B30" s="21" t="s">
        <v>344</v>
      </c>
      <c r="C30" s="339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2" sqref="D1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9.28515625" bestFit="1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499</v>
      </c>
      <c r="D4" s="27">
        <v>45118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500</v>
      </c>
      <c r="D6" s="27">
        <v>45200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258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481</v>
      </c>
      <c r="D11" s="352" t="s">
        <v>666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259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260</v>
      </c>
      <c r="D15" s="43">
        <v>89073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261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262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263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264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482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2" t="s">
        <v>392</v>
      </c>
      <c r="E27" s="39"/>
      <c r="F27" s="11"/>
    </row>
    <row r="28" spans="1:15">
      <c r="B28" s="15"/>
      <c r="C28" s="66" t="s">
        <v>498</v>
      </c>
      <c r="D28" s="48" t="str">
        <f>IF(D27&lt;&gt;C28,VLOOKUP(D27,$C$29:$D$48,2,FALSE),C28)</f>
        <v>gesamtes Netzgebiet</v>
      </c>
      <c r="E28" s="38"/>
      <c r="F28" s="11"/>
      <c r="G28" s="2"/>
    </row>
    <row r="29" spans="1:15">
      <c r="B29" s="15"/>
      <c r="C29" s="22" t="s">
        <v>392</v>
      </c>
      <c r="D29" s="45" t="s">
        <v>663</v>
      </c>
      <c r="E29" s="40"/>
      <c r="F29" s="11"/>
      <c r="G29" s="2"/>
    </row>
    <row r="30" spans="1:15">
      <c r="B30" s="15"/>
      <c r="C30" s="22" t="s">
        <v>393</v>
      </c>
      <c r="D30" s="45"/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427</v>
      </c>
      <c r="D38" s="46"/>
      <c r="E38" s="40"/>
      <c r="F38" s="47"/>
      <c r="G38" s="2"/>
    </row>
    <row r="39" spans="2:7">
      <c r="B39" s="15"/>
      <c r="C39" s="22" t="s">
        <v>428</v>
      </c>
      <c r="D39" s="46"/>
      <c r="E39" s="40"/>
      <c r="F39" s="47"/>
      <c r="G39" s="2"/>
    </row>
    <row r="40" spans="2:7">
      <c r="B40" s="15"/>
      <c r="C40" s="22" t="s">
        <v>429</v>
      </c>
      <c r="D40" s="46"/>
      <c r="E40" s="40"/>
      <c r="F40" s="47"/>
      <c r="G40" s="2"/>
    </row>
    <row r="41" spans="2:7">
      <c r="B41" s="15"/>
      <c r="C41" s="22" t="s">
        <v>430</v>
      </c>
      <c r="D41" s="46"/>
      <c r="E41" s="40"/>
      <c r="F41" s="47"/>
      <c r="G41" s="2"/>
    </row>
    <row r="42" spans="2:7">
      <c r="B42" s="15"/>
      <c r="C42" s="22" t="s">
        <v>431</v>
      </c>
      <c r="D42" s="46"/>
      <c r="E42" s="40"/>
      <c r="F42" s="47"/>
      <c r="G42" s="2"/>
    </row>
    <row r="43" spans="2:7">
      <c r="B43" s="15"/>
      <c r="C43" s="22" t="s">
        <v>432</v>
      </c>
      <c r="D43" s="46"/>
      <c r="E43" s="40"/>
      <c r="F43" s="47"/>
      <c r="G43" s="2"/>
    </row>
    <row r="44" spans="2:7">
      <c r="B44" s="15"/>
      <c r="C44" s="22" t="s">
        <v>433</v>
      </c>
      <c r="D44" s="46"/>
      <c r="E44" s="40"/>
      <c r="F44" s="47"/>
      <c r="G44" s="2"/>
    </row>
    <row r="45" spans="2:7">
      <c r="B45" s="15"/>
      <c r="C45" s="22" t="s">
        <v>434</v>
      </c>
      <c r="D45" s="46"/>
      <c r="E45" s="40"/>
      <c r="F45" s="47"/>
      <c r="G45" s="2"/>
    </row>
    <row r="46" spans="2:7">
      <c r="B46" s="15"/>
      <c r="C46" s="22" t="s">
        <v>435</v>
      </c>
      <c r="D46" s="46"/>
      <c r="E46" s="40"/>
      <c r="F46" s="47"/>
    </row>
    <row r="47" spans="2:7">
      <c r="B47" s="15"/>
      <c r="C47" s="22" t="s">
        <v>436</v>
      </c>
      <c r="D47" s="46"/>
      <c r="E47" s="40"/>
      <c r="F47" s="47"/>
    </row>
    <row r="48" spans="2:7">
      <c r="B48" s="15"/>
      <c r="C48" s="22" t="s">
        <v>437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60" priority="2">
      <formula>IF(CELL("Zeile",D29)&lt;$D$25+CELL("Zeile",$D$29),1,0)</formula>
    </cfRule>
  </conditionalFormatting>
  <conditionalFormatting sqref="D30:D48">
    <cfRule type="expression" dxfId="59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>
      <selection activeCell="E41" sqref="E41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441</v>
      </c>
      <c r="D5" s="58" t="str">
        <f>Netzbetreiber!$D$9</f>
        <v>Stadtwerke Ulm/Neu-Ulm Netze GmbH</v>
      </c>
      <c r="H5" s="68"/>
      <c r="I5" s="68"/>
      <c r="J5" s="68"/>
      <c r="K5" s="68"/>
    </row>
    <row r="6" spans="2:15" ht="15" customHeight="1">
      <c r="B6" s="22"/>
      <c r="C6" s="62" t="s">
        <v>440</v>
      </c>
      <c r="D6" s="58" t="str">
        <f>Netzbetreiber!D28</f>
        <v>gesamtes Netzgebiet</v>
      </c>
      <c r="E6" s="15"/>
      <c r="H6" s="68"/>
      <c r="I6" s="68"/>
      <c r="J6" s="68"/>
      <c r="K6" s="68"/>
    </row>
    <row r="7" spans="2:15" ht="15" customHeight="1">
      <c r="B7" s="22"/>
      <c r="C7" s="60" t="s">
        <v>484</v>
      </c>
      <c r="D7" s="61" t="str">
        <f>Netzbetreiber!$D$11</f>
        <v xml:space="preserve">9870038900006
</v>
      </c>
      <c r="E7" s="15"/>
      <c r="H7" s="68"/>
      <c r="I7" s="68"/>
      <c r="J7" s="68"/>
      <c r="K7" s="68"/>
    </row>
    <row r="8" spans="2:15" ht="15" customHeight="1">
      <c r="B8" s="22"/>
      <c r="C8" s="56" t="s">
        <v>132</v>
      </c>
      <c r="D8" s="50">
        <f>Netzbetreiber!$D$6</f>
        <v>45200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615</v>
      </c>
      <c r="E11" s="15"/>
      <c r="H11" s="277" t="s">
        <v>615</v>
      </c>
      <c r="I11" s="277" t="s">
        <v>616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81</v>
      </c>
      <c r="C13" s="5" t="s">
        <v>652</v>
      </c>
      <c r="D13" s="42" t="s">
        <v>662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82</v>
      </c>
      <c r="C15" s="31" t="s">
        <v>365</v>
      </c>
      <c r="D15" s="49" t="s">
        <v>256</v>
      </c>
      <c r="E15" s="15"/>
      <c r="H15" s="275" t="s">
        <v>256</v>
      </c>
      <c r="I15" s="275" t="s">
        <v>134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574</v>
      </c>
      <c r="I16" s="276" t="s">
        <v>485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486</v>
      </c>
      <c r="I17" s="276" t="s">
        <v>487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83</v>
      </c>
      <c r="C19" s="8" t="s">
        <v>612</v>
      </c>
      <c r="D19" s="49" t="s">
        <v>608</v>
      </c>
      <c r="E19" s="15"/>
      <c r="H19" s="273" t="s">
        <v>608</v>
      </c>
      <c r="I19" s="273" t="s">
        <v>609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610</v>
      </c>
      <c r="E20" s="15"/>
      <c r="H20" s="273" t="s">
        <v>611</v>
      </c>
      <c r="I20" s="8" t="s">
        <v>607</v>
      </c>
      <c r="J20" s="8"/>
      <c r="K20" s="8"/>
      <c r="L20" s="274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3" t="s">
        <v>610</v>
      </c>
      <c r="I21" s="273" t="s">
        <v>617</v>
      </c>
      <c r="J21" s="8"/>
      <c r="K21" s="8"/>
      <c r="L21" s="276" t="s">
        <v>618</v>
      </c>
      <c r="M21" s="276" t="s">
        <v>620</v>
      </c>
      <c r="N21" s="276" t="s">
        <v>619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84</v>
      </c>
      <c r="C23" s="6" t="s">
        <v>577</v>
      </c>
      <c r="D23" s="42" t="s">
        <v>135</v>
      </c>
      <c r="E23" s="15"/>
      <c r="H23" s="275" t="s">
        <v>133</v>
      </c>
      <c r="I23" s="275" t="s">
        <v>135</v>
      </c>
      <c r="J23" s="273"/>
      <c r="K23" s="273"/>
      <c r="L23" s="274"/>
    </row>
    <row r="24" spans="2:16" ht="15" customHeight="1">
      <c r="B24" s="7"/>
      <c r="C24" s="6" t="s">
        <v>621</v>
      </c>
      <c r="D24" s="42" t="s">
        <v>622</v>
      </c>
      <c r="E24" s="15"/>
      <c r="H24" s="309" t="s">
        <v>622</v>
      </c>
      <c r="I24" s="275" t="s">
        <v>623</v>
      </c>
      <c r="J24" s="275" t="s">
        <v>624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625</v>
      </c>
      <c r="I25" s="276" t="s">
        <v>626</v>
      </c>
      <c r="J25" s="276" t="s">
        <v>627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628</v>
      </c>
      <c r="I26" s="276" t="s">
        <v>629</v>
      </c>
      <c r="J26" s="276" t="s">
        <v>630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367</v>
      </c>
      <c r="C28" s="6" t="s">
        <v>576</v>
      </c>
      <c r="D28" s="42" t="s">
        <v>135</v>
      </c>
      <c r="E28" s="15"/>
      <c r="H28" s="275" t="s">
        <v>133</v>
      </c>
      <c r="I28" s="275" t="s">
        <v>135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631</v>
      </c>
      <c r="I29" s="276" t="s">
        <v>632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633</v>
      </c>
      <c r="I30" s="273" t="s">
        <v>628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490</v>
      </c>
      <c r="C32" s="24" t="s">
        <v>492</v>
      </c>
      <c r="D32" s="269">
        <v>6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548</v>
      </c>
      <c r="C34" s="5" t="s">
        <v>362</v>
      </c>
      <c r="D34" s="34">
        <v>1500000</v>
      </c>
      <c r="E34" s="15" t="s">
        <v>505</v>
      </c>
      <c r="I34" s="273"/>
      <c r="J34" s="273"/>
      <c r="K34" s="273"/>
      <c r="L34" s="273"/>
      <c r="M34" s="274"/>
    </row>
    <row r="35" spans="2:39" customFormat="1" ht="15" customHeight="1">
      <c r="C35" s="8" t="s">
        <v>488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549</v>
      </c>
      <c r="C37" s="5" t="s">
        <v>363</v>
      </c>
      <c r="D37" s="36">
        <v>500</v>
      </c>
      <c r="E37" s="15" t="s">
        <v>540</v>
      </c>
      <c r="H37" s="68"/>
      <c r="I37" s="68"/>
      <c r="J37" s="68"/>
      <c r="K37" s="68"/>
    </row>
    <row r="38" spans="2:39" ht="15" customHeight="1">
      <c r="C38" s="8" t="s">
        <v>489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60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5" t="s">
        <v>663</v>
      </c>
    </row>
    <row r="46" spans="2:39" ht="18" customHeight="1">
      <c r="C46" s="22" t="s">
        <v>586</v>
      </c>
      <c r="D46" s="45"/>
    </row>
    <row r="47" spans="2:39" ht="18" customHeight="1">
      <c r="C47" s="22" t="s">
        <v>587</v>
      </c>
      <c r="D47" s="45"/>
    </row>
    <row r="48" spans="2:39" ht="18" customHeight="1">
      <c r="C48" s="22" t="s">
        <v>588</v>
      </c>
      <c r="D48" s="45"/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</sheetData>
  <conditionalFormatting sqref="D13">
    <cfRule type="expression" dxfId="58" priority="20">
      <formula>IF(#REF!="Gaspool",1,0)</formula>
    </cfRule>
  </conditionalFormatting>
  <conditionalFormatting sqref="D45:D59">
    <cfRule type="expression" dxfId="57" priority="16">
      <formula>IF(CELL("Zeile",D45)&lt;$D$43+CELL("Zeile",$D$45),1,0)</formula>
    </cfRule>
  </conditionalFormatting>
  <conditionalFormatting sqref="D46:D59">
    <cfRule type="expression" dxfId="56" priority="15">
      <formula>IF(CELL(D46)&lt;$D$33+27,1,0)</formula>
    </cfRule>
  </conditionalFormatting>
  <conditionalFormatting sqref="D20">
    <cfRule type="expression" dxfId="55" priority="14">
      <formula>IF($D$19=$H$19,1,0)</formula>
    </cfRule>
  </conditionalFormatting>
  <conditionalFormatting sqref="D28">
    <cfRule type="expression" dxfId="54" priority="3">
      <formula>IF($D$15="synthetisch",1,0)</formula>
    </cfRule>
  </conditionalFormatting>
  <conditionalFormatting sqref="D25">
    <cfRule type="expression" dxfId="53" priority="1">
      <formula>IF(AND($D$24=$I$24,$D$23=$H$23),1,0)</formula>
    </cfRule>
  </conditionalFormatting>
  <conditionalFormatting sqref="D23:D25">
    <cfRule type="expression" dxfId="52" priority="4">
      <formula>IF($D$15="analytisch",1,0)</formula>
    </cfRule>
  </conditionalFormatting>
  <conditionalFormatting sqref="D24">
    <cfRule type="expression" dxfId="51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>
      <selection activeCell="K24" sqref="K24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2:56" ht="75" customHeight="1"/>
    <row r="2" spans="2:56" ht="23.25">
      <c r="B2" s="172" t="s">
        <v>543</v>
      </c>
    </row>
    <row r="3" spans="2:56" ht="15" customHeight="1">
      <c r="B3" s="172"/>
    </row>
    <row r="4" spans="2:56">
      <c r="B4" s="131"/>
      <c r="C4" s="56" t="s">
        <v>441</v>
      </c>
      <c r="D4" s="57"/>
      <c r="E4" s="58" t="s">
        <v>656</v>
      </c>
      <c r="F4" s="131"/>
      <c r="M4" s="131"/>
      <c r="N4" s="131"/>
      <c r="O4" s="131"/>
    </row>
    <row r="5" spans="2:56">
      <c r="B5" s="131"/>
      <c r="C5" s="56" t="s">
        <v>440</v>
      </c>
      <c r="D5" s="57"/>
      <c r="E5" s="58" t="str">
        <f>Netzbetreiber!D28</f>
        <v>gesamtes Netzgebiet</v>
      </c>
      <c r="F5" s="131"/>
      <c r="G5" s="131"/>
      <c r="H5" s="131"/>
      <c r="M5" s="131"/>
      <c r="N5" s="131"/>
      <c r="O5" s="131"/>
    </row>
    <row r="6" spans="2:56">
      <c r="B6" s="131"/>
      <c r="C6" s="60" t="s">
        <v>484</v>
      </c>
      <c r="D6" s="57"/>
      <c r="E6" s="368">
        <v>9870038900006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2:56">
      <c r="B7" s="131"/>
      <c r="C7" s="56" t="s">
        <v>132</v>
      </c>
      <c r="D7" s="57"/>
      <c r="E7" s="50">
        <v>45200</v>
      </c>
      <c r="F7" s="131"/>
      <c r="G7" s="131"/>
      <c r="J7" s="131"/>
      <c r="K7" s="131"/>
      <c r="L7" s="131"/>
      <c r="M7" s="131"/>
      <c r="N7" s="131"/>
      <c r="O7" s="131"/>
    </row>
    <row r="8" spans="2:56">
      <c r="B8" s="131"/>
      <c r="C8" s="131"/>
      <c r="D8" s="131"/>
      <c r="E8" s="131"/>
      <c r="F8" s="131"/>
      <c r="G8" s="131"/>
      <c r="H8" s="89" t="s">
        <v>494</v>
      </c>
      <c r="J8" s="131"/>
      <c r="K8" s="131"/>
      <c r="L8" s="131"/>
      <c r="M8" s="131"/>
      <c r="N8" s="131"/>
      <c r="O8" s="131"/>
    </row>
    <row r="9" spans="2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2:56">
      <c r="B10" s="131"/>
      <c r="C10" s="56" t="s">
        <v>584</v>
      </c>
      <c r="D10" s="131"/>
      <c r="E10" s="131"/>
      <c r="F10" s="300">
        <v>1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2:56">
      <c r="B11" s="131"/>
      <c r="C11" s="56" t="s">
        <v>602</v>
      </c>
      <c r="D11" s="131"/>
      <c r="E11" s="131"/>
      <c r="F11" s="297" t="str">
        <f>INDEX('SLP-Verfahren'!D45:D59,'SLP-Temp-Gebiet #01'!F10)</f>
        <v>gesamtes Netzgebiet</v>
      </c>
      <c r="G11" s="301"/>
      <c r="H11" s="299"/>
      <c r="J11" s="131"/>
      <c r="K11" s="131"/>
      <c r="L11" s="131"/>
      <c r="M11" s="131"/>
      <c r="N11" s="131"/>
      <c r="O11" s="131"/>
    </row>
    <row r="12" spans="2:56"/>
    <row r="13" spans="2:56" ht="18" customHeight="1">
      <c r="B13" s="131"/>
      <c r="C13" s="353" t="s">
        <v>583</v>
      </c>
      <c r="D13" s="353"/>
      <c r="E13" s="353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2:56" ht="19.5" customHeight="1">
      <c r="B14" s="131"/>
      <c r="C14" s="354" t="s">
        <v>444</v>
      </c>
      <c r="D14" s="354"/>
      <c r="E14" s="90" t="s">
        <v>445</v>
      </c>
      <c r="F14" s="267" t="s">
        <v>84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2:56" ht="19.5" customHeight="1">
      <c r="B15" s="131"/>
      <c r="C15" s="354" t="s">
        <v>384</v>
      </c>
      <c r="D15" s="354"/>
      <c r="E15" s="90" t="s">
        <v>445</v>
      </c>
      <c r="F15" s="267" t="s">
        <v>70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664</v>
      </c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367</v>
      </c>
      <c r="AH15" s="265" t="s">
        <v>490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2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516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522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517</v>
      </c>
      <c r="D20" s="181" t="s">
        <v>512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524</v>
      </c>
      <c r="D21" s="154" t="s">
        <v>514</v>
      </c>
      <c r="E21" s="288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536</v>
      </c>
      <c r="D22" s="187">
        <f>SUMPRODUCT(E22:N22,E19:N19)</f>
        <v>1</v>
      </c>
      <c r="E22" s="289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136</v>
      </c>
      <c r="D23" s="189"/>
      <c r="E23" s="157" t="s">
        <v>664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501</v>
      </c>
      <c r="T23" s="298" t="str">
        <f>O15</f>
        <v>DTN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519</v>
      </c>
      <c r="D24" s="189"/>
      <c r="E24" s="157" t="s">
        <v>665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513</v>
      </c>
      <c r="D25" s="189"/>
      <c r="E25" s="161">
        <v>10840</v>
      </c>
      <c r="F25" s="161" t="s">
        <v>360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140</v>
      </c>
      <c r="D26" s="189"/>
      <c r="E26" s="157" t="s">
        <v>654</v>
      </c>
      <c r="F26" s="157" t="s">
        <v>502</v>
      </c>
      <c r="G26" s="157" t="s">
        <v>502</v>
      </c>
      <c r="H26" s="157" t="s">
        <v>502</v>
      </c>
      <c r="I26" s="157" t="s">
        <v>502</v>
      </c>
      <c r="J26" s="157" t="s">
        <v>502</v>
      </c>
      <c r="K26" s="157" t="s">
        <v>502</v>
      </c>
      <c r="L26" s="157" t="s">
        <v>502</v>
      </c>
      <c r="M26" s="157" t="s">
        <v>502</v>
      </c>
      <c r="N26" s="157" t="s">
        <v>502</v>
      </c>
      <c r="O26" s="186" t="s">
        <v>141</v>
      </c>
      <c r="Q26" s="212"/>
      <c r="R26" s="210" t="s">
        <v>502</v>
      </c>
      <c r="S26" s="210" t="s">
        <v>654</v>
      </c>
      <c r="T26" s="210" t="s">
        <v>655</v>
      </c>
      <c r="U26" s="210" t="s">
        <v>503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653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>9870038900006
10840B</v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142</v>
      </c>
      <c r="P27" s="13"/>
      <c r="Q27" s="212"/>
      <c r="R27" s="210" t="s">
        <v>502</v>
      </c>
      <c r="S27" s="210" t="s">
        <v>503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518</v>
      </c>
      <c r="D29" s="131"/>
      <c r="E29" s="131"/>
      <c r="F29" s="49">
        <v>1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0</v>
      </c>
      <c r="G30" s="179">
        <f t="shared" si="2"/>
        <v>0</v>
      </c>
      <c r="H30" s="179">
        <f t="shared" si="2"/>
        <v>0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139</v>
      </c>
      <c r="D31" s="181" t="s">
        <v>255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143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525</v>
      </c>
      <c r="D32" s="187" t="s">
        <v>254</v>
      </c>
      <c r="E32" s="288">
        <f>1-SUMPRODUCT(F30:N30,F32:N32)</f>
        <v>1</v>
      </c>
      <c r="F32" s="288">
        <f>ROUND(F33/$D$33,4)</f>
        <v>0.5</v>
      </c>
      <c r="G32" s="288">
        <f t="shared" ref="G32:N32" si="3">ROUND(G33/$D$33,4)</f>
        <v>0.25</v>
      </c>
      <c r="H32" s="288">
        <f t="shared" si="3"/>
        <v>0.125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532</v>
      </c>
      <c r="D33" s="294">
        <f>SUMPRODUCT(E33:N33,E30:N30)</f>
        <v>1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144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358</v>
      </c>
      <c r="D34" s="154" t="s">
        <v>357</v>
      </c>
      <c r="E34" s="157" t="s">
        <v>3</v>
      </c>
      <c r="F34" s="157" t="s">
        <v>356</v>
      </c>
      <c r="G34" s="157" t="s">
        <v>347</v>
      </c>
      <c r="H34" s="157" t="s">
        <v>348</v>
      </c>
      <c r="I34" s="157"/>
      <c r="J34" s="157"/>
      <c r="K34" s="157"/>
      <c r="L34" s="157"/>
      <c r="M34" s="157"/>
      <c r="N34" s="157"/>
      <c r="O34" s="186" t="s">
        <v>141</v>
      </c>
      <c r="Q34" s="212"/>
      <c r="R34" s="68" t="s">
        <v>3</v>
      </c>
      <c r="S34" s="68" t="s">
        <v>356</v>
      </c>
      <c r="T34" s="68" t="s">
        <v>347</v>
      </c>
      <c r="U34" s="68" t="s">
        <v>348</v>
      </c>
      <c r="V34" s="68" t="s">
        <v>349</v>
      </c>
      <c r="W34" s="68" t="s">
        <v>350</v>
      </c>
      <c r="X34" s="68" t="s">
        <v>351</v>
      </c>
      <c r="Y34" s="68" t="s">
        <v>352</v>
      </c>
      <c r="Z34" s="68" t="s">
        <v>353</v>
      </c>
      <c r="AA34" s="68" t="s">
        <v>354</v>
      </c>
      <c r="AB34" s="68" t="s">
        <v>355</v>
      </c>
    </row>
    <row r="35" spans="2:28">
      <c r="B35" s="184"/>
      <c r="C35" s="188" t="s">
        <v>447</v>
      </c>
      <c r="D35" s="154" t="s">
        <v>446</v>
      </c>
      <c r="E35" s="157" t="s">
        <v>511</v>
      </c>
      <c r="F35" s="157" t="s">
        <v>510</v>
      </c>
      <c r="G35" s="157" t="s">
        <v>510</v>
      </c>
      <c r="H35" s="157" t="s">
        <v>510</v>
      </c>
      <c r="I35" s="163"/>
      <c r="J35" s="163"/>
      <c r="K35" s="163"/>
      <c r="L35" s="163"/>
      <c r="M35" s="163"/>
      <c r="N35" s="163"/>
      <c r="O35" s="186" t="s">
        <v>141</v>
      </c>
      <c r="Q35" s="212"/>
      <c r="R35" s="68" t="s">
        <v>510</v>
      </c>
      <c r="S35" s="68" t="s">
        <v>511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604</v>
      </c>
      <c r="D36" s="154" t="s">
        <v>605</v>
      </c>
      <c r="E36" s="157" t="s">
        <v>603</v>
      </c>
      <c r="F36" s="157" t="s">
        <v>603</v>
      </c>
      <c r="G36" s="157" t="s">
        <v>603</v>
      </c>
      <c r="H36" s="157" t="s">
        <v>603</v>
      </c>
      <c r="I36" s="157" t="s">
        <v>603</v>
      </c>
      <c r="J36" s="157" t="s">
        <v>603</v>
      </c>
      <c r="K36" s="157" t="s">
        <v>603</v>
      </c>
      <c r="L36" s="157" t="s">
        <v>603</v>
      </c>
      <c r="M36" s="157" t="s">
        <v>603</v>
      </c>
      <c r="N36" s="157" t="s">
        <v>603</v>
      </c>
      <c r="O36" s="186" t="s">
        <v>141</v>
      </c>
      <c r="Q36" s="212"/>
      <c r="R36" s="68" t="s">
        <v>603</v>
      </c>
      <c r="S36" s="68" t="s">
        <v>606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439</v>
      </c>
      <c r="D37" s="120" t="s">
        <v>537</v>
      </c>
      <c r="E37" s="163" t="s">
        <v>448</v>
      </c>
      <c r="F37" s="163" t="s">
        <v>448</v>
      </c>
      <c r="G37" s="163" t="s">
        <v>449</v>
      </c>
      <c r="H37" s="163" t="s">
        <v>449</v>
      </c>
      <c r="I37" s="163"/>
      <c r="J37" s="163"/>
      <c r="K37" s="163"/>
      <c r="L37" s="163"/>
      <c r="M37" s="163"/>
      <c r="N37" s="163"/>
      <c r="O37" s="186" t="s">
        <v>141</v>
      </c>
      <c r="Q37" s="212"/>
      <c r="R37" s="68" t="s">
        <v>449</v>
      </c>
      <c r="S37" s="68" t="s">
        <v>448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266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346</v>
      </c>
      <c r="D40" s="199"/>
      <c r="E40" s="199" t="s">
        <v>530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531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523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529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534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535</v>
      </c>
      <c r="D47" s="202" t="s">
        <v>533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359</v>
      </c>
      <c r="K47" s="199"/>
      <c r="L47" s="199"/>
      <c r="M47" s="199"/>
      <c r="N47" s="199"/>
      <c r="O47" s="200"/>
    </row>
    <row r="48" spans="2:28">
      <c r="B48" s="194"/>
      <c r="C48" s="201" t="s">
        <v>345</v>
      </c>
      <c r="D48" s="202" t="s">
        <v>533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359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578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542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517</v>
      </c>
      <c r="D55" s="181" t="s">
        <v>512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143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524</v>
      </c>
      <c r="D56" s="154" t="s">
        <v>514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536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144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136</v>
      </c>
      <c r="D58" s="189"/>
      <c r="E58" s="157" t="str">
        <f>E23</f>
        <v>DTN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141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519</v>
      </c>
      <c r="D59" s="189"/>
      <c r="E59" s="157" t="str">
        <f>E24</f>
        <v>Ulm-Mähringen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520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513</v>
      </c>
      <c r="D60" s="189"/>
      <c r="E60" s="161">
        <f>E25</f>
        <v>10840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140</v>
      </c>
      <c r="D61" s="189"/>
      <c r="E61" s="159" t="str">
        <f>E26</f>
        <v>Individuelle GPT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141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518</v>
      </c>
      <c r="D63" s="131"/>
      <c r="E63" s="131"/>
      <c r="F63" s="158">
        <f>F29</f>
        <v>1</v>
      </c>
    </row>
    <row r="64" spans="2:28" ht="15" customHeight="1">
      <c r="E64" s="179">
        <f>IF(E65&gt;$F$63,0,1)</f>
        <v>1</v>
      </c>
      <c r="F64" s="179">
        <f t="shared" ref="F64:N64" si="11">IF(F65&gt;$F$63,0,1)</f>
        <v>0</v>
      </c>
      <c r="G64" s="179">
        <f t="shared" si="11"/>
        <v>0</v>
      </c>
      <c r="H64" s="179">
        <f t="shared" si="11"/>
        <v>0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139</v>
      </c>
      <c r="D65" s="181" t="s">
        <v>255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143</v>
      </c>
    </row>
    <row r="66" spans="2:15">
      <c r="B66" s="184"/>
      <c r="C66" s="185" t="s">
        <v>525</v>
      </c>
      <c r="D66" s="187" t="s">
        <v>254</v>
      </c>
      <c r="E66" s="288">
        <f>1-SUMPRODUCT(F64:N64,F66:N66)</f>
        <v>1</v>
      </c>
      <c r="F66" s="288">
        <f>ROUND(F67/$D$67,4)</f>
        <v>0.5</v>
      </c>
      <c r="G66" s="288">
        <f t="shared" ref="G66:N66" si="12">ROUND(G67/$D$67,4)</f>
        <v>0.25</v>
      </c>
      <c r="H66" s="288">
        <f t="shared" si="12"/>
        <v>0.125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532</v>
      </c>
      <c r="D67" s="187">
        <f>SUMPRODUCT(E67:N67,E64:N64)</f>
        <v>1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144</v>
      </c>
    </row>
    <row r="68" spans="2:15">
      <c r="B68" s="184"/>
      <c r="C68" s="188" t="s">
        <v>358</v>
      </c>
      <c r="D68" s="154" t="s">
        <v>357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141</v>
      </c>
    </row>
    <row r="69" spans="2:15">
      <c r="B69" s="184"/>
      <c r="C69" s="188" t="s">
        <v>447</v>
      </c>
      <c r="D69" s="154" t="s">
        <v>446</v>
      </c>
      <c r="E69" s="160" t="str">
        <f>E35</f>
        <v>Kalendertag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141</v>
      </c>
    </row>
    <row r="70" spans="2:15">
      <c r="B70" s="184"/>
      <c r="C70" s="188" t="s">
        <v>604</v>
      </c>
      <c r="D70" s="154" t="s">
        <v>605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141</v>
      </c>
    </row>
    <row r="71" spans="2:15">
      <c r="B71" s="184"/>
      <c r="C71" s="193" t="s">
        <v>439</v>
      </c>
      <c r="D71" s="120" t="s">
        <v>537</v>
      </c>
      <c r="E71" s="164" t="s">
        <v>449</v>
      </c>
      <c r="F71" s="164" t="s">
        <v>449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141</v>
      </c>
    </row>
    <row r="72" spans="2:15"/>
    <row r="73" spans="2:15" ht="15.75" customHeight="1">
      <c r="C73" s="355" t="s">
        <v>579</v>
      </c>
      <c r="D73" s="355"/>
      <c r="E73" s="355"/>
      <c r="F73" s="355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50" priority="28">
      <formula>IF(E$20&lt;=$F$18,1,0)</formula>
    </cfRule>
  </conditionalFormatting>
  <conditionalFormatting sqref="E33:N37">
    <cfRule type="expression" dxfId="49" priority="27">
      <formula>IF(E$31&lt;=$F$29,1,0)</formula>
    </cfRule>
  </conditionalFormatting>
  <conditionalFormatting sqref="E26:N26">
    <cfRule type="expression" dxfId="48" priority="26">
      <formula>IF(E$20&lt;=$F$18,1,0)</formula>
    </cfRule>
  </conditionalFormatting>
  <conditionalFormatting sqref="E26:N26">
    <cfRule type="expression" dxfId="47" priority="25">
      <formula>IF(E$20&lt;=$F$18,1,0)</formula>
    </cfRule>
  </conditionalFormatting>
  <conditionalFormatting sqref="E57:N60">
    <cfRule type="expression" dxfId="46" priority="22">
      <formula>IF(E$55&lt;=$F$53,1,0)</formula>
    </cfRule>
  </conditionalFormatting>
  <conditionalFormatting sqref="E61:N61">
    <cfRule type="expression" dxfId="45" priority="21">
      <formula>IF(E$55&lt;=$F$53,1,0)</formula>
    </cfRule>
  </conditionalFormatting>
  <conditionalFormatting sqref="E67:N69">
    <cfRule type="expression" dxfId="44" priority="15">
      <formula>IF(E$65&lt;=$F$63,1,0)</formula>
    </cfRule>
  </conditionalFormatting>
  <conditionalFormatting sqref="E66:N69 E71:N71">
    <cfRule type="expression" dxfId="43" priority="13">
      <formula>IF(E$65&gt;$F$63,1,0)</formula>
    </cfRule>
  </conditionalFormatting>
  <conditionalFormatting sqref="E57:N61">
    <cfRule type="expression" dxfId="42" priority="12">
      <formula>IF(E$55&gt;$F$53,1,0)</formula>
    </cfRule>
  </conditionalFormatting>
  <conditionalFormatting sqref="E21:N26">
    <cfRule type="expression" dxfId="41" priority="11">
      <formula>IF(E$20&gt;$F$18,1,0)</formula>
    </cfRule>
  </conditionalFormatting>
  <conditionalFormatting sqref="E33:N37">
    <cfRule type="expression" dxfId="40" priority="10">
      <formula>IF(E$31&gt;$F$29,1,0)</formula>
    </cfRule>
  </conditionalFormatting>
  <conditionalFormatting sqref="H11 H8:H9">
    <cfRule type="expression" dxfId="39" priority="9">
      <formula>IF($F$9=1,1,0)</formula>
    </cfRule>
  </conditionalFormatting>
  <conditionalFormatting sqref="E56:N56">
    <cfRule type="expression" dxfId="38" priority="8">
      <formula>IF(E$55&gt;$F$53,1,0)</formula>
    </cfRule>
  </conditionalFormatting>
  <conditionalFormatting sqref="E32:N32">
    <cfRule type="expression" dxfId="37" priority="7">
      <formula>IF(E$31&gt;$F$29,1,0)</formula>
    </cfRule>
  </conditionalFormatting>
  <conditionalFormatting sqref="E71:N71">
    <cfRule type="expression" dxfId="36" priority="6">
      <formula>IF(E$65&lt;=$F$63,1,0)</formula>
    </cfRule>
  </conditionalFormatting>
  <conditionalFormatting sqref="H10">
    <cfRule type="expression" dxfId="35" priority="5">
      <formula>IF($F$9=1,1,0)</formula>
    </cfRule>
  </conditionalFormatting>
  <conditionalFormatting sqref="E70:N70">
    <cfRule type="expression" dxfId="34" priority="2">
      <formula>IF(E$65&lt;=$F$63,1,0)</formula>
    </cfRule>
  </conditionalFormatting>
  <conditionalFormatting sqref="E70:N70">
    <cfRule type="expression" dxfId="33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4 E70:N70 F35:N3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543</v>
      </c>
    </row>
    <row r="3" spans="1:56" ht="15" customHeight="1">
      <c r="B3" s="172"/>
    </row>
    <row r="4" spans="1:56">
      <c r="B4" s="131"/>
      <c r="C4" s="56" t="s">
        <v>441</v>
      </c>
      <c r="D4" s="57"/>
      <c r="E4" s="58" t="s">
        <v>483</v>
      </c>
      <c r="F4" s="131"/>
      <c r="M4" s="131"/>
      <c r="N4" s="131"/>
      <c r="O4" s="131"/>
    </row>
    <row r="5" spans="1:56">
      <c r="B5" s="131"/>
      <c r="C5" s="56" t="s">
        <v>440</v>
      </c>
      <c r="D5" s="57"/>
      <c r="E5" s="58" t="str">
        <f>Netzbetreiber!D28</f>
        <v>gesamtes Netzgebiet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484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132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494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2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3" t="s">
        <v>583</v>
      </c>
      <c r="D13" s="353"/>
      <c r="E13" s="353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4" t="s">
        <v>444</v>
      </c>
      <c r="D14" s="354"/>
      <c r="E14" s="90" t="s">
        <v>445</v>
      </c>
      <c r="F14" s="267" t="s">
        <v>84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4" t="s">
        <v>384</v>
      </c>
      <c r="D15" s="354"/>
      <c r="E15" s="90" t="s">
        <v>445</v>
      </c>
      <c r="F15" s="267" t="s">
        <v>70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527</v>
      </c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367</v>
      </c>
      <c r="AH15" s="265" t="s">
        <v>490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516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522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517</v>
      </c>
      <c r="D20" s="181" t="s">
        <v>512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524</v>
      </c>
      <c r="D21" s="154" t="s">
        <v>514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536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136</v>
      </c>
      <c r="D23" s="189"/>
      <c r="E23" s="157" t="s">
        <v>138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501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519</v>
      </c>
      <c r="D24" s="189"/>
      <c r="E24" s="157" t="s">
        <v>580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513</v>
      </c>
      <c r="D25" s="189"/>
      <c r="E25" s="161" t="s">
        <v>360</v>
      </c>
      <c r="F25" s="161" t="s">
        <v>360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140</v>
      </c>
      <c r="D26" s="189"/>
      <c r="E26" s="157" t="s">
        <v>502</v>
      </c>
      <c r="F26" s="157" t="s">
        <v>502</v>
      </c>
      <c r="G26" s="157"/>
      <c r="H26" s="157"/>
      <c r="I26" s="157"/>
      <c r="J26" s="157"/>
      <c r="K26" s="157"/>
      <c r="L26" s="157"/>
      <c r="M26" s="157"/>
      <c r="N26" s="157"/>
      <c r="O26" s="186" t="s">
        <v>141</v>
      </c>
      <c r="Q26" s="212"/>
      <c r="R26" s="68" t="s">
        <v>502</v>
      </c>
      <c r="S26" s="68" t="s">
        <v>503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518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139</v>
      </c>
      <c r="D30" s="181" t="s">
        <v>255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143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525</v>
      </c>
      <c r="D31" s="187" t="s">
        <v>254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532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144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358</v>
      </c>
      <c r="D33" s="154" t="s">
        <v>357</v>
      </c>
      <c r="E33" s="157" t="s">
        <v>3</v>
      </c>
      <c r="F33" s="157" t="s">
        <v>356</v>
      </c>
      <c r="G33" s="157" t="s">
        <v>347</v>
      </c>
      <c r="H33" s="157" t="s">
        <v>348</v>
      </c>
      <c r="I33" s="157"/>
      <c r="J33" s="157"/>
      <c r="K33" s="157"/>
      <c r="L33" s="157"/>
      <c r="M33" s="157"/>
      <c r="N33" s="157"/>
      <c r="O33" s="186" t="s">
        <v>141</v>
      </c>
      <c r="Q33" s="212"/>
      <c r="R33" s="68" t="s">
        <v>3</v>
      </c>
      <c r="S33" s="68" t="s">
        <v>356</v>
      </c>
      <c r="T33" s="68" t="s">
        <v>347</v>
      </c>
      <c r="U33" s="68" t="s">
        <v>348</v>
      </c>
      <c r="V33" s="68" t="s">
        <v>349</v>
      </c>
      <c r="W33" s="68" t="s">
        <v>350</v>
      </c>
      <c r="X33" s="68" t="s">
        <v>351</v>
      </c>
      <c r="Y33" s="68" t="s">
        <v>352</v>
      </c>
      <c r="Z33" s="68" t="s">
        <v>353</v>
      </c>
      <c r="AA33" s="68" t="s">
        <v>354</v>
      </c>
      <c r="AB33" s="68" t="s">
        <v>355</v>
      </c>
    </row>
    <row r="34" spans="2:28">
      <c r="B34" s="184"/>
      <c r="C34" s="188" t="s">
        <v>447</v>
      </c>
      <c r="D34" s="154" t="s">
        <v>446</v>
      </c>
      <c r="E34" s="157" t="s">
        <v>510</v>
      </c>
      <c r="F34" s="157" t="s">
        <v>510</v>
      </c>
      <c r="G34" s="157" t="s">
        <v>510</v>
      </c>
      <c r="H34" s="157" t="s">
        <v>510</v>
      </c>
      <c r="I34" s="163"/>
      <c r="J34" s="163"/>
      <c r="K34" s="163"/>
      <c r="L34" s="163"/>
      <c r="M34" s="163"/>
      <c r="N34" s="163"/>
      <c r="O34" s="186" t="s">
        <v>141</v>
      </c>
      <c r="Q34" s="212"/>
      <c r="R34" s="68" t="s">
        <v>510</v>
      </c>
      <c r="S34" s="68" t="s">
        <v>511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604</v>
      </c>
      <c r="D35" s="154" t="s">
        <v>605</v>
      </c>
      <c r="E35" s="157" t="s">
        <v>603</v>
      </c>
      <c r="F35" s="157" t="s">
        <v>603</v>
      </c>
      <c r="G35" s="157" t="s">
        <v>603</v>
      </c>
      <c r="H35" s="157" t="s">
        <v>603</v>
      </c>
      <c r="I35" s="157" t="s">
        <v>603</v>
      </c>
      <c r="J35" s="157" t="s">
        <v>603</v>
      </c>
      <c r="K35" s="157" t="s">
        <v>603</v>
      </c>
      <c r="L35" s="157" t="s">
        <v>603</v>
      </c>
      <c r="M35" s="157" t="s">
        <v>603</v>
      </c>
      <c r="N35" s="157" t="s">
        <v>603</v>
      </c>
      <c r="O35" s="186" t="s">
        <v>141</v>
      </c>
      <c r="Q35" s="212"/>
      <c r="R35" s="68" t="s">
        <v>603</v>
      </c>
      <c r="S35" s="68" t="s">
        <v>606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439</v>
      </c>
      <c r="D36" s="120" t="s">
        <v>537</v>
      </c>
      <c r="E36" s="163" t="s">
        <v>448</v>
      </c>
      <c r="F36" s="163" t="s">
        <v>448</v>
      </c>
      <c r="G36" s="163" t="s">
        <v>449</v>
      </c>
      <c r="H36" s="163" t="s">
        <v>449</v>
      </c>
      <c r="I36" s="163"/>
      <c r="J36" s="163"/>
      <c r="K36" s="163"/>
      <c r="L36" s="163"/>
      <c r="M36" s="163"/>
      <c r="N36" s="163"/>
      <c r="O36" s="186" t="s">
        <v>141</v>
      </c>
      <c r="Q36" s="212"/>
      <c r="R36" s="68" t="s">
        <v>449</v>
      </c>
      <c r="S36" s="68" t="s">
        <v>448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266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346</v>
      </c>
      <c r="D39" s="199"/>
      <c r="E39" s="199" t="s">
        <v>530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523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534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535</v>
      </c>
      <c r="D46" s="202" t="s">
        <v>533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359</v>
      </c>
      <c r="K46" s="199"/>
      <c r="L46" s="199"/>
      <c r="M46" s="199"/>
      <c r="N46" s="199"/>
      <c r="O46" s="200"/>
    </row>
    <row r="47" spans="2:28">
      <c r="B47" s="194"/>
      <c r="C47" s="201" t="s">
        <v>345</v>
      </c>
      <c r="D47" s="202" t="s">
        <v>533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359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578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542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517</v>
      </c>
      <c r="D54" s="181" t="s">
        <v>512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143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524</v>
      </c>
      <c r="D55" s="154" t="s">
        <v>514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536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144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136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141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519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520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513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142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140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141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518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139</v>
      </c>
      <c r="D64" s="181" t="s">
        <v>255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143</v>
      </c>
    </row>
    <row r="65" spans="2:15">
      <c r="B65" s="184"/>
      <c r="C65" s="185" t="s">
        <v>525</v>
      </c>
      <c r="D65" s="187" t="s">
        <v>254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532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144</v>
      </c>
    </row>
    <row r="67" spans="2:15">
      <c r="B67" s="184"/>
      <c r="C67" s="188" t="s">
        <v>358</v>
      </c>
      <c r="D67" s="154" t="s">
        <v>357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141</v>
      </c>
    </row>
    <row r="68" spans="2:15">
      <c r="B68" s="184"/>
      <c r="C68" s="188" t="s">
        <v>447</v>
      </c>
      <c r="D68" s="154" t="s">
        <v>446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141</v>
      </c>
    </row>
    <row r="69" spans="2:15">
      <c r="B69" s="184"/>
      <c r="C69" s="188" t="s">
        <v>604</v>
      </c>
      <c r="D69" s="154" t="s">
        <v>605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141</v>
      </c>
    </row>
    <row r="70" spans="2:15">
      <c r="B70" s="184"/>
      <c r="C70" s="193" t="s">
        <v>439</v>
      </c>
      <c r="D70" s="120" t="s">
        <v>537</v>
      </c>
      <c r="E70" s="164" t="s">
        <v>449</v>
      </c>
      <c r="F70" s="164" t="s">
        <v>449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141</v>
      </c>
    </row>
    <row r="71" spans="2:15"/>
    <row r="72" spans="2:15" ht="15.75" customHeight="1">
      <c r="C72" s="355" t="s">
        <v>579</v>
      </c>
      <c r="D72" s="355"/>
      <c r="E72" s="355"/>
      <c r="F72" s="35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2" priority="18">
      <formula>IF(E$20&lt;=$F$18,1,0)</formula>
    </cfRule>
  </conditionalFormatting>
  <conditionalFormatting sqref="E32:N36">
    <cfRule type="expression" dxfId="31" priority="17">
      <formula>IF(E$30&lt;=$F$28,1,0)</formula>
    </cfRule>
  </conditionalFormatting>
  <conditionalFormatting sqref="E26:F26">
    <cfRule type="expression" dxfId="30" priority="16">
      <formula>IF(E$20&lt;=$F$18,1,0)</formula>
    </cfRule>
  </conditionalFormatting>
  <conditionalFormatting sqref="E26:N26">
    <cfRule type="expression" dxfId="29" priority="15">
      <formula>IF(E$20&lt;=$F$18,1,0)</formula>
    </cfRule>
  </conditionalFormatting>
  <conditionalFormatting sqref="E56:N59">
    <cfRule type="expression" dxfId="28" priority="14">
      <formula>IF(E$54&lt;=$F$52,1,0)</formula>
    </cfRule>
  </conditionalFormatting>
  <conditionalFormatting sqref="E60:N60">
    <cfRule type="expression" dxfId="27" priority="13">
      <formula>IF(E$54&lt;=$F$52,1,0)</formula>
    </cfRule>
  </conditionalFormatting>
  <conditionalFormatting sqref="E66:N68">
    <cfRule type="expression" dxfId="26" priority="12">
      <formula>IF(E$64&lt;=$F$62,1,0)</formula>
    </cfRule>
  </conditionalFormatting>
  <conditionalFormatting sqref="E65:N68 E70:N70">
    <cfRule type="expression" dxfId="25" priority="11">
      <formula>IF(E$64&gt;$F$62,1,0)</formula>
    </cfRule>
  </conditionalFormatting>
  <conditionalFormatting sqref="E56:N60">
    <cfRule type="expression" dxfId="24" priority="10">
      <formula>IF(E$54&gt;$F$52,1,0)</formula>
    </cfRule>
  </conditionalFormatting>
  <conditionalFormatting sqref="E21:N26">
    <cfRule type="expression" dxfId="23" priority="9">
      <formula>IF(E$20&gt;$F$18,1,0)</formula>
    </cfRule>
  </conditionalFormatting>
  <conditionalFormatting sqref="E32:N36">
    <cfRule type="expression" dxfId="22" priority="8">
      <formula>IF(E$30&gt;$F$28,1,0)</formula>
    </cfRule>
  </conditionalFormatting>
  <conditionalFormatting sqref="H11 H8:H9">
    <cfRule type="expression" dxfId="21" priority="7">
      <formula>IF($F$9=1,1,0)</formula>
    </cfRule>
  </conditionalFormatting>
  <conditionalFormatting sqref="E55:N55">
    <cfRule type="expression" dxfId="20" priority="6">
      <formula>IF(E$54&gt;$F$52,1,0)</formula>
    </cfRule>
  </conditionalFormatting>
  <conditionalFormatting sqref="E31:N31">
    <cfRule type="expression" dxfId="19" priority="5">
      <formula>IF(E$30&gt;$F$28,1,0)</formula>
    </cfRule>
  </conditionalFormatting>
  <conditionalFormatting sqref="E70:N70">
    <cfRule type="expression" dxfId="18" priority="4">
      <formula>IF(E$64&lt;=$F$62,1,0)</formula>
    </cfRule>
  </conditionalFormatting>
  <conditionalFormatting sqref="H10">
    <cfRule type="expression" dxfId="17" priority="3">
      <formula>IF($F$9=1,1,0)</formula>
    </cfRule>
  </conditionalFormatting>
  <conditionalFormatting sqref="E69:N69">
    <cfRule type="expression" dxfId="16" priority="2">
      <formula>IF(E$64&lt;=$F$62,1,0)</formula>
    </cfRule>
  </conditionalFormatting>
  <conditionalFormatting sqref="E69:N69">
    <cfRule type="expression" dxfId="15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L25" sqref="L25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361</v>
      </c>
    </row>
    <row r="3" spans="2:26">
      <c r="B3" s="131" t="s">
        <v>462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366</v>
      </c>
      <c r="D5" s="54" t="str">
        <f>Netzbetreiber!$D$9</f>
        <v>Stadtwerke Ulm/Neu-Ulm Netze GmbH</v>
      </c>
      <c r="E5" s="131"/>
      <c r="H5" s="89" t="s">
        <v>494</v>
      </c>
      <c r="I5" s="132" t="s">
        <v>497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333</v>
      </c>
      <c r="D6" s="54" t="str">
        <f>Netzbetreiber!$D$28</f>
        <v>gesamtes Netzgebiet</v>
      </c>
      <c r="E6" s="131"/>
      <c r="F6" s="131"/>
      <c r="I6" s="132" t="s">
        <v>507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484</v>
      </c>
      <c r="D7" s="54" t="str">
        <f>Netzbetreiber!$D$11</f>
        <v xml:space="preserve">9870038900006
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132</v>
      </c>
      <c r="D8" s="52">
        <f>Netzbetreiber!$D$6</f>
        <v>45200</v>
      </c>
      <c r="E8" s="131"/>
      <c r="F8" s="131"/>
      <c r="H8" s="129" t="s">
        <v>492</v>
      </c>
      <c r="J8" s="133">
        <f>COUNTA(D12:D100)</f>
        <v>6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248</v>
      </c>
      <c r="C10" s="136" t="s">
        <v>491</v>
      </c>
      <c r="D10" s="135" t="s">
        <v>146</v>
      </c>
      <c r="E10" s="278" t="s">
        <v>509</v>
      </c>
      <c r="F10" s="136" t="s">
        <v>147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634</v>
      </c>
      <c r="M10" s="151" t="s">
        <v>643</v>
      </c>
      <c r="N10" s="152" t="s">
        <v>644</v>
      </c>
      <c r="O10" s="152" t="s">
        <v>645</v>
      </c>
      <c r="P10" s="153" t="s">
        <v>646</v>
      </c>
      <c r="Q10" s="147" t="s">
        <v>635</v>
      </c>
      <c r="R10" s="137" t="s">
        <v>636</v>
      </c>
      <c r="S10" s="138" t="s">
        <v>637</v>
      </c>
      <c r="T10" s="138" t="s">
        <v>638</v>
      </c>
      <c r="U10" s="138" t="s">
        <v>639</v>
      </c>
      <c r="V10" s="138" t="s">
        <v>640</v>
      </c>
      <c r="W10" s="138" t="s">
        <v>641</v>
      </c>
      <c r="X10" s="139" t="s">
        <v>642</v>
      </c>
      <c r="Y10" s="306" t="s">
        <v>647</v>
      </c>
    </row>
    <row r="11" spans="2:26" ht="15.75" thickBot="1">
      <c r="B11" s="140" t="s">
        <v>493</v>
      </c>
      <c r="C11" s="141" t="s">
        <v>508</v>
      </c>
      <c r="D11" s="305" t="s">
        <v>247</v>
      </c>
      <c r="E11" s="165" t="s">
        <v>515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>
      <c r="B12" s="142">
        <v>1</v>
      </c>
      <c r="C12" s="143" t="str">
        <f t="shared" ref="C12:C41" si="0">$D$6</f>
        <v>gesamtes Netzgebiet</v>
      </c>
      <c r="D12" s="63" t="s">
        <v>667</v>
      </c>
      <c r="E12" s="166"/>
      <c r="F12" s="308" t="s">
        <v>671</v>
      </c>
      <c r="H12" s="279">
        <v>1.9370224</v>
      </c>
      <c r="I12" s="279">
        <v>-38.183468699999999</v>
      </c>
      <c r="J12" s="279">
        <v>6.1216612000000001</v>
      </c>
      <c r="K12" s="279">
        <v>0.1127963</v>
      </c>
      <c r="L12" s="280">
        <v>40</v>
      </c>
      <c r="M12" s="279">
        <v>-4.9570000000000003E-2</v>
      </c>
      <c r="N12" s="279">
        <v>0.84010149999999995</v>
      </c>
      <c r="O12" s="279">
        <v>-2.209E-3</v>
      </c>
      <c r="P12" s="279">
        <v>0.1074468</v>
      </c>
      <c r="Q12" s="281">
        <v>1.0468371644786139</v>
      </c>
      <c r="R12" s="282">
        <v>1</v>
      </c>
      <c r="S12" s="282">
        <v>1</v>
      </c>
      <c r="T12" s="282">
        <v>1</v>
      </c>
      <c r="U12" s="282">
        <v>1</v>
      </c>
      <c r="V12" s="282">
        <v>1</v>
      </c>
      <c r="W12" s="282">
        <v>1</v>
      </c>
      <c r="X12" s="283"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gesamtes Netzgebiet</v>
      </c>
      <c r="D13" s="63" t="s">
        <v>667</v>
      </c>
      <c r="E13" s="166"/>
      <c r="F13" s="308" t="s">
        <v>672</v>
      </c>
      <c r="H13" s="279">
        <v>2.033442</v>
      </c>
      <c r="I13" s="279">
        <v>-37.846815300000003</v>
      </c>
      <c r="J13" s="279">
        <v>6.6030572000000003</v>
      </c>
      <c r="K13" s="279">
        <v>9.4973600000000005E-2</v>
      </c>
      <c r="L13" s="280">
        <v>40</v>
      </c>
      <c r="M13" s="279">
        <v>-4.0928399999999997E-2</v>
      </c>
      <c r="N13" s="279">
        <v>0.76729199999999997</v>
      </c>
      <c r="O13" s="279">
        <v>-2.232E-3</v>
      </c>
      <c r="P13" s="279">
        <v>0.11992070000000001</v>
      </c>
      <c r="Q13" s="281">
        <v>1.0396033116589432</v>
      </c>
      <c r="R13" s="282">
        <v>1</v>
      </c>
      <c r="S13" s="282">
        <v>1</v>
      </c>
      <c r="T13" s="282">
        <v>1</v>
      </c>
      <c r="U13" s="282">
        <v>1</v>
      </c>
      <c r="V13" s="282">
        <v>1</v>
      </c>
      <c r="W13" s="282">
        <v>1</v>
      </c>
      <c r="X13" s="283"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gesamtes Netzgebiet</v>
      </c>
      <c r="D14" s="63" t="s">
        <v>667</v>
      </c>
      <c r="E14" s="166"/>
      <c r="F14" s="308" t="s">
        <v>673</v>
      </c>
      <c r="H14" s="279">
        <v>0.1</v>
      </c>
      <c r="I14" s="279">
        <v>-37</v>
      </c>
      <c r="J14" s="279">
        <v>4.5</v>
      </c>
      <c r="K14" s="279">
        <v>1</v>
      </c>
      <c r="L14" s="280">
        <v>40</v>
      </c>
      <c r="M14" s="279">
        <v>0</v>
      </c>
      <c r="N14" s="279">
        <v>0</v>
      </c>
      <c r="O14" s="279">
        <v>0</v>
      </c>
      <c r="P14" s="279">
        <v>0</v>
      </c>
      <c r="Q14" s="281">
        <v>1.0342241988531129</v>
      </c>
      <c r="R14" s="282">
        <v>1</v>
      </c>
      <c r="S14" s="282">
        <v>1</v>
      </c>
      <c r="T14" s="282">
        <v>1</v>
      </c>
      <c r="U14" s="282">
        <v>1</v>
      </c>
      <c r="V14" s="282">
        <v>1</v>
      </c>
      <c r="W14" s="282">
        <v>1</v>
      </c>
      <c r="X14" s="283">
        <v>1</v>
      </c>
      <c r="Y14" s="304"/>
      <c r="Z14" s="213"/>
    </row>
    <row r="15" spans="2:26" s="144" customFormat="1">
      <c r="B15" s="145">
        <v>4</v>
      </c>
      <c r="C15" s="146" t="str">
        <f t="shared" si="0"/>
        <v>gesamtes Netzgebiet</v>
      </c>
      <c r="D15" s="63" t="s">
        <v>247</v>
      </c>
      <c r="E15" s="166" t="s">
        <v>668</v>
      </c>
      <c r="F15" s="308" t="str">
        <f>VLOOKUP($E15,'BDEW-Standard'!$B$3:$M$94,F$9,0)</f>
        <v>MK3</v>
      </c>
      <c r="H15" s="279">
        <v>2.7882419999999999</v>
      </c>
      <c r="I15" s="279">
        <v>-34.880612999999997</v>
      </c>
      <c r="J15" s="279">
        <v>6.5951899999999997</v>
      </c>
      <c r="K15" s="279">
        <v>5.4032999999999998E-2</v>
      </c>
      <c r="L15" s="280">
        <v>40</v>
      </c>
      <c r="M15" s="279">
        <v>0</v>
      </c>
      <c r="N15" s="279">
        <v>0</v>
      </c>
      <c r="O15" s="279">
        <v>0</v>
      </c>
      <c r="P15" s="279">
        <v>0</v>
      </c>
      <c r="Q15" s="281">
        <v>1.0622305605685192</v>
      </c>
      <c r="R15" s="282">
        <v>1.0698559999999999</v>
      </c>
      <c r="S15" s="282">
        <v>1.036532</v>
      </c>
      <c r="T15" s="282">
        <v>0.99325600000000003</v>
      </c>
      <c r="U15" s="282">
        <v>0.99478299999999997</v>
      </c>
      <c r="V15" s="282">
        <v>1.065871</v>
      </c>
      <c r="W15" s="282">
        <v>0.93624499999999999</v>
      </c>
      <c r="X15" s="283">
        <v>0.90345699999999995</v>
      </c>
      <c r="Y15" s="304"/>
      <c r="Z15" s="213"/>
    </row>
    <row r="16" spans="2:26" s="144" customFormat="1">
      <c r="B16" s="145">
        <v>5</v>
      </c>
      <c r="C16" s="146" t="str">
        <f t="shared" si="0"/>
        <v>gesamtes Netzgebiet</v>
      </c>
      <c r="D16" s="63" t="s">
        <v>247</v>
      </c>
      <c r="E16" s="166" t="s">
        <v>669</v>
      </c>
      <c r="F16" s="308" t="str">
        <f>VLOOKUP($E16,'BDEW-Standard'!$B$3:$M$94,F$9,0)</f>
        <v>KO3</v>
      </c>
      <c r="H16" s="279">
        <v>2.7172290000000001</v>
      </c>
      <c r="I16" s="279">
        <v>-35.141255999999998</v>
      </c>
      <c r="J16" s="279">
        <v>7.1303400000000003</v>
      </c>
      <c r="K16" s="279">
        <v>0.141847</v>
      </c>
      <c r="L16" s="280">
        <v>40</v>
      </c>
      <c r="M16" s="279">
        <v>0</v>
      </c>
      <c r="N16" s="279">
        <v>0</v>
      </c>
      <c r="O16" s="279">
        <v>0</v>
      </c>
      <c r="P16" s="279">
        <v>0</v>
      </c>
      <c r="Q16" s="281">
        <v>1.0630297963465891</v>
      </c>
      <c r="R16" s="282">
        <v>1.035391</v>
      </c>
      <c r="S16" s="282">
        <v>1.0522629999999999</v>
      </c>
      <c r="T16" s="282">
        <v>1.0449299999999999</v>
      </c>
      <c r="U16" s="282">
        <v>1.0493600000000001</v>
      </c>
      <c r="V16" s="282">
        <v>0.98846000000000001</v>
      </c>
      <c r="W16" s="282">
        <v>0.88600699999999999</v>
      </c>
      <c r="X16" s="283">
        <v>0.94359099999999996</v>
      </c>
      <c r="Y16" s="304"/>
      <c r="Z16" s="213"/>
    </row>
    <row r="17" spans="2:26" s="144" customFormat="1">
      <c r="B17" s="145">
        <v>6</v>
      </c>
      <c r="C17" s="146" t="str">
        <f t="shared" si="0"/>
        <v>gesamtes Netzgebiet</v>
      </c>
      <c r="D17" s="63" t="s">
        <v>247</v>
      </c>
      <c r="E17" s="166" t="s">
        <v>670</v>
      </c>
      <c r="F17" s="308" t="str">
        <f>VLOOKUP($E17,'BDEW-Standard'!$B$3:$M$94,F$9,0)</f>
        <v>HA3</v>
      </c>
      <c r="H17" s="279">
        <v>3.581121</v>
      </c>
      <c r="I17" s="279">
        <v>-36.965007</v>
      </c>
      <c r="J17" s="279">
        <v>7.225695</v>
      </c>
      <c r="K17" s="279">
        <v>4.4842E-2</v>
      </c>
      <c r="L17" s="280">
        <v>40</v>
      </c>
      <c r="M17" s="279">
        <v>0</v>
      </c>
      <c r="N17" s="279">
        <v>0</v>
      </c>
      <c r="O17" s="279">
        <v>0</v>
      </c>
      <c r="P17" s="279">
        <v>0</v>
      </c>
      <c r="Q17" s="281">
        <v>0.97852965195092312</v>
      </c>
      <c r="R17" s="282">
        <v>1.035847</v>
      </c>
      <c r="S17" s="282">
        <v>1.0231650000000001</v>
      </c>
      <c r="T17" s="282">
        <v>1.0252250000000001</v>
      </c>
      <c r="U17" s="282">
        <v>1.0295350000000001</v>
      </c>
      <c r="V17" s="282">
        <v>1.0252889999999999</v>
      </c>
      <c r="W17" s="282">
        <v>0.96749499999999999</v>
      </c>
      <c r="X17" s="283">
        <v>0.89344400000000002</v>
      </c>
      <c r="Y17" s="304"/>
      <c r="Z17" s="213"/>
    </row>
    <row r="18" spans="2:26" s="144" customFormat="1">
      <c r="B18" s="145"/>
      <c r="C18" s="146"/>
      <c r="D18" s="63"/>
      <c r="E18" s="167"/>
      <c r="F18" s="308"/>
      <c r="G18" s="279"/>
      <c r="H18" s="279"/>
      <c r="I18" s="279"/>
      <c r="J18" s="279"/>
      <c r="K18" s="280"/>
      <c r="L18" s="279"/>
      <c r="M18" s="279"/>
      <c r="N18" s="279"/>
      <c r="O18" s="279"/>
      <c r="P18" s="281"/>
      <c r="Q18" s="282"/>
      <c r="R18" s="282"/>
      <c r="S18" s="282"/>
      <c r="T18" s="282"/>
      <c r="U18" s="282"/>
      <c r="V18" s="282"/>
      <c r="W18" s="282"/>
      <c r="X18" s="283"/>
      <c r="Y18" s="304"/>
      <c r="Z18" s="213"/>
    </row>
    <row r="19" spans="2:26" s="144" customFormat="1">
      <c r="B19" s="145"/>
      <c r="C19" s="146"/>
      <c r="D19" s="63"/>
      <c r="E19" s="167"/>
      <c r="F19" s="308"/>
      <c r="G19" s="279"/>
      <c r="H19" s="279"/>
      <c r="I19" s="279"/>
      <c r="J19" s="279"/>
      <c r="K19" s="280"/>
      <c r="L19" s="279"/>
      <c r="M19" s="279"/>
      <c r="N19" s="279"/>
      <c r="O19" s="279"/>
      <c r="P19" s="281"/>
      <c r="Q19" s="282"/>
      <c r="R19" s="282"/>
      <c r="S19" s="282"/>
      <c r="T19" s="282"/>
      <c r="U19" s="282"/>
      <c r="V19" s="282"/>
      <c r="W19" s="282"/>
      <c r="X19" s="283"/>
      <c r="Y19" s="304"/>
      <c r="Z19" s="213"/>
    </row>
    <row r="20" spans="2:26" s="144" customFormat="1">
      <c r="B20" s="145"/>
      <c r="C20" s="146"/>
      <c r="D20" s="63"/>
      <c r="E20" s="167"/>
      <c r="F20" s="308"/>
      <c r="G20" s="279"/>
      <c r="H20" s="279"/>
      <c r="I20" s="279"/>
      <c r="J20" s="279"/>
      <c r="K20" s="280"/>
      <c r="L20" s="279"/>
      <c r="M20" s="279"/>
      <c r="N20" s="279"/>
      <c r="O20" s="279"/>
      <c r="P20" s="281"/>
      <c r="Q20" s="282"/>
      <c r="R20" s="282"/>
      <c r="S20" s="282"/>
      <c r="T20" s="282"/>
      <c r="U20" s="282"/>
      <c r="V20" s="282"/>
      <c r="W20" s="282"/>
      <c r="X20" s="283"/>
      <c r="Y20" s="304"/>
      <c r="Z20" s="213"/>
    </row>
    <row r="21" spans="2:26" s="144" customFormat="1">
      <c r="B21" s="145"/>
      <c r="C21" s="146"/>
      <c r="D21" s="63"/>
      <c r="E21" s="167"/>
      <c r="F21" s="308"/>
      <c r="G21" s="279"/>
      <c r="H21" s="279"/>
      <c r="I21" s="279"/>
      <c r="J21" s="279"/>
      <c r="K21" s="280"/>
      <c r="L21" s="279"/>
      <c r="M21" s="279"/>
      <c r="N21" s="279"/>
      <c r="O21" s="279"/>
      <c r="P21" s="281"/>
      <c r="Q21" s="282"/>
      <c r="R21" s="282"/>
      <c r="S21" s="282"/>
      <c r="T21" s="282"/>
      <c r="U21" s="282"/>
      <c r="V21" s="282"/>
      <c r="W21" s="282"/>
      <c r="X21" s="283"/>
      <c r="Y21" s="304"/>
      <c r="Z21" s="213"/>
    </row>
    <row r="22" spans="2:26" s="144" customFormat="1">
      <c r="B22" s="145"/>
      <c r="C22" s="146"/>
      <c r="D22" s="63"/>
      <c r="E22" s="167"/>
      <c r="F22" s="308"/>
      <c r="G22" s="279"/>
      <c r="H22" s="279"/>
      <c r="I22" s="279"/>
      <c r="J22" s="279"/>
      <c r="K22" s="280"/>
      <c r="L22" s="279"/>
      <c r="M22" s="279"/>
      <c r="N22" s="279"/>
      <c r="O22" s="279"/>
      <c r="P22" s="281"/>
      <c r="Q22" s="282"/>
      <c r="R22" s="282"/>
      <c r="S22" s="282"/>
      <c r="T22" s="282"/>
      <c r="U22" s="282"/>
      <c r="V22" s="282"/>
      <c r="W22" s="282"/>
      <c r="X22" s="283"/>
      <c r="Y22" s="304"/>
      <c r="Z22" s="213"/>
    </row>
    <row r="23" spans="2:26" s="144" customFormat="1">
      <c r="B23" s="145"/>
      <c r="C23" s="146"/>
      <c r="D23" s="63"/>
      <c r="E23" s="167"/>
      <c r="F23" s="308"/>
      <c r="G23" s="279"/>
      <c r="H23" s="279"/>
      <c r="I23" s="279"/>
      <c r="J23" s="279"/>
      <c r="K23" s="280"/>
      <c r="L23" s="279"/>
      <c r="M23" s="279"/>
      <c r="N23" s="279"/>
      <c r="O23" s="279"/>
      <c r="P23" s="281"/>
      <c r="Q23" s="282"/>
      <c r="R23" s="282"/>
      <c r="S23" s="282"/>
      <c r="T23" s="282"/>
      <c r="U23" s="282"/>
      <c r="V23" s="282"/>
      <c r="W23" s="282"/>
      <c r="X23" s="283"/>
      <c r="Y23" s="304"/>
      <c r="Z23" s="213"/>
    </row>
    <row r="24" spans="2:26" s="144" customFormat="1">
      <c r="B24" s="145"/>
      <c r="C24" s="146"/>
      <c r="D24" s="63"/>
      <c r="E24" s="167"/>
      <c r="F24" s="308"/>
      <c r="G24" s="279"/>
      <c r="H24" s="279"/>
      <c r="I24" s="279"/>
      <c r="J24" s="279"/>
      <c r="K24" s="280"/>
      <c r="L24" s="279"/>
      <c r="M24" s="279"/>
      <c r="N24" s="279"/>
      <c r="O24" s="279"/>
      <c r="P24" s="281"/>
      <c r="Q24" s="282"/>
      <c r="R24" s="282"/>
      <c r="S24" s="282"/>
      <c r="T24" s="282"/>
      <c r="U24" s="282"/>
      <c r="V24" s="282"/>
      <c r="W24" s="282"/>
      <c r="X24" s="283"/>
      <c r="Y24" s="304"/>
      <c r="Z24" s="213"/>
    </row>
    <row r="25" spans="2:26" s="144" customFormat="1">
      <c r="B25" s="145"/>
      <c r="C25" s="146"/>
      <c r="D25" s="63"/>
      <c r="E25" s="167"/>
      <c r="F25" s="308"/>
      <c r="G25" s="279"/>
      <c r="H25" s="279"/>
      <c r="I25" s="279"/>
      <c r="J25" s="279"/>
      <c r="K25" s="280"/>
      <c r="L25" s="279"/>
      <c r="M25" s="279"/>
      <c r="N25" s="279"/>
      <c r="O25" s="279"/>
      <c r="P25" s="281"/>
      <c r="Q25" s="282"/>
      <c r="R25" s="282"/>
      <c r="S25" s="282"/>
      <c r="T25" s="282"/>
      <c r="U25" s="282"/>
      <c r="V25" s="282"/>
      <c r="W25" s="282"/>
      <c r="X25" s="283"/>
      <c r="Y25" s="304"/>
      <c r="Z25" s="213"/>
    </row>
    <row r="26" spans="2:26" s="144" customFormat="1">
      <c r="B26" s="145"/>
      <c r="C26" s="146"/>
      <c r="D26" s="63"/>
      <c r="E26" s="167"/>
      <c r="F26" s="308"/>
      <c r="G26" s="279"/>
      <c r="H26" s="279"/>
      <c r="I26" s="279"/>
      <c r="J26" s="279"/>
      <c r="K26" s="280"/>
      <c r="L26" s="279"/>
      <c r="M26" s="279"/>
      <c r="N26" s="279"/>
      <c r="O26" s="279"/>
      <c r="P26" s="281"/>
      <c r="Q26" s="282"/>
      <c r="R26" s="282"/>
      <c r="S26" s="282"/>
      <c r="T26" s="282"/>
      <c r="U26" s="282"/>
      <c r="V26" s="282"/>
      <c r="W26" s="282"/>
      <c r="X26" s="287"/>
      <c r="Y26" s="304"/>
      <c r="Z26" s="213"/>
    </row>
    <row r="27" spans="2:26" s="144" customFormat="1">
      <c r="B27" s="145"/>
      <c r="C27" s="146"/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/>
      <c r="C28" s="146"/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/>
      <c r="C29" s="146"/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/>
      <c r="C30" s="146"/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/>
      <c r="C31" s="146"/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/>
      <c r="C32" s="146"/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/>
      <c r="C33" s="146"/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/>
      <c r="C34" s="146"/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/>
      <c r="C35" s="146"/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/>
      <c r="C36" s="146"/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/>
      <c r="C37" s="146"/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/>
      <c r="C38" s="146"/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/>
      <c r="C39" s="146"/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/>
      <c r="C40" s="146"/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/>
      <c r="C41" s="146"/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17 F27:F41 H11:Y17 H28:Y41 G18:W26 H27:W27 Y18:Y27">
    <cfRule type="expression" dxfId="14" priority="12">
      <formula>ISERROR(F11)</formula>
    </cfRule>
  </conditionalFormatting>
  <conditionalFormatting sqref="E12:F17 Y12:Y41 E27:F41">
    <cfRule type="duplicateValues" dxfId="13" priority="34"/>
  </conditionalFormatting>
  <conditionalFormatting sqref="F18:F26">
    <cfRule type="expression" dxfId="2" priority="2">
      <formula>ISERROR(F18)</formula>
    </cfRule>
  </conditionalFormatting>
  <conditionalFormatting sqref="E18:F26">
    <cfRule type="duplicateValues" dxfId="1" priority="3"/>
  </conditionalFormatting>
  <conditionalFormatting sqref="X18:X27">
    <cfRule type="expression" dxfId="0" priority="1">
      <formula>ISERROR(X18)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D11:D17 D27:D41</xm:sqref>
        </x14:conditionalFormatting>
        <x14:conditionalFormatting xmlns:xm="http://schemas.microsoft.com/office/excel/2006/main">
          <x14:cfRule type="cellIs" priority="5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44" id="{7369E240-CB0D-41B9-A4A5-C96FFF904715}">
            <xm:f>D18&lt;&gt;IF(ISERROR(VLOOKUP(#REF!,'BDEW-Standard'!$B$3:$M$158,1,0)),"Ind.-Koef.","BDEW")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D18:D26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E11:E17 E27:E41</xm:sqref>
        </x14:dataValidation>
        <x14:dataValidation type="list" allowBlank="1" showInputMessage="1" showErrorMessage="1">
          <x14:formula1>
            <xm:f>'BDEW-Standard'!$B$3:$B$94</xm:f>
          </x14:formula1>
          <xm:sqref>E12:E17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343</v>
      </c>
      <c r="B1" s="217">
        <v>42173</v>
      </c>
      <c r="D1" s="132" t="s">
        <v>450</v>
      </c>
      <c r="F1" s="218" t="s">
        <v>544</v>
      </c>
      <c r="N1" s="219"/>
    </row>
    <row r="2" spans="1:14" ht="25.5">
      <c r="A2" s="220" t="s">
        <v>267</v>
      </c>
      <c r="B2" s="221" t="s">
        <v>145</v>
      </c>
      <c r="C2" s="222" t="s">
        <v>147</v>
      </c>
      <c r="D2" s="223" t="s">
        <v>148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69</v>
      </c>
      <c r="J2" s="224" t="s">
        <v>149</v>
      </c>
      <c r="K2" s="224" t="s">
        <v>150</v>
      </c>
      <c r="L2" s="224" t="s">
        <v>151</v>
      </c>
      <c r="M2" s="226" t="s">
        <v>243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152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153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154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155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156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157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158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159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160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161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245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162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163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164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165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166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167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168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169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170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171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172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173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174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175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176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177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178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179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180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181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182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183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184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185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186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187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188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189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190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191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192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193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194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195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196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197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198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199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200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201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202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203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204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205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206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207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208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209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210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211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212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213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214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215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216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217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218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219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220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221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222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223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224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225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226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227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228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229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230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231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232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233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234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235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236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237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238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239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240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241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242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244</v>
      </c>
      <c r="B95" s="129" t="s">
        <v>49</v>
      </c>
      <c r="C95" s="129" t="s">
        <v>313</v>
      </c>
      <c r="D95" s="236" t="s">
        <v>268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244</v>
      </c>
      <c r="B96" s="129" t="s">
        <v>54</v>
      </c>
      <c r="C96" s="129" t="s">
        <v>318</v>
      </c>
      <c r="D96" s="236" t="s">
        <v>268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244</v>
      </c>
      <c r="B97" s="129" t="s">
        <v>59</v>
      </c>
      <c r="C97" s="129" t="s">
        <v>323</v>
      </c>
      <c r="D97" s="236" t="s">
        <v>268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244</v>
      </c>
      <c r="B98" s="129" t="s">
        <v>64</v>
      </c>
      <c r="C98" s="129" t="s">
        <v>328</v>
      </c>
      <c r="D98" s="236" t="s">
        <v>268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244</v>
      </c>
      <c r="B99" s="129" t="s">
        <v>17</v>
      </c>
      <c r="C99" s="129" t="s">
        <v>281</v>
      </c>
      <c r="D99" s="236" t="s">
        <v>268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244</v>
      </c>
      <c r="B100" s="129" t="s">
        <v>21</v>
      </c>
      <c r="C100" s="129" t="s">
        <v>285</v>
      </c>
      <c r="D100" s="236" t="s">
        <v>268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244</v>
      </c>
      <c r="B101" s="129" t="s">
        <v>25</v>
      </c>
      <c r="C101" s="129" t="s">
        <v>289</v>
      </c>
      <c r="D101" s="236" t="s">
        <v>268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244</v>
      </c>
      <c r="B102" s="129" t="s">
        <v>29</v>
      </c>
      <c r="C102" s="129" t="s">
        <v>293</v>
      </c>
      <c r="D102" s="236" t="s">
        <v>268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244</v>
      </c>
      <c r="B103" s="129" t="s">
        <v>33</v>
      </c>
      <c r="C103" s="129" t="s">
        <v>297</v>
      </c>
      <c r="D103" s="236" t="s">
        <v>268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244</v>
      </c>
      <c r="B104" s="129" t="s">
        <v>37</v>
      </c>
      <c r="C104" s="129" t="s">
        <v>301</v>
      </c>
      <c r="D104" s="236" t="s">
        <v>268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244</v>
      </c>
      <c r="B105" s="129" t="s">
        <v>41</v>
      </c>
      <c r="C105" s="129" t="s">
        <v>305</v>
      </c>
      <c r="D105" s="236" t="s">
        <v>268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244</v>
      </c>
      <c r="B106" s="129" t="s">
        <v>45</v>
      </c>
      <c r="C106" s="129" t="s">
        <v>309</v>
      </c>
      <c r="D106" s="236" t="s">
        <v>268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244</v>
      </c>
      <c r="B107" s="129" t="s">
        <v>50</v>
      </c>
      <c r="C107" s="129" t="s">
        <v>314</v>
      </c>
      <c r="D107" s="236" t="s">
        <v>268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244</v>
      </c>
      <c r="B108" s="129" t="s">
        <v>55</v>
      </c>
      <c r="C108" s="129" t="s">
        <v>319</v>
      </c>
      <c r="D108" s="236" t="s">
        <v>268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244</v>
      </c>
      <c r="B109" s="129" t="s">
        <v>60</v>
      </c>
      <c r="C109" s="129" t="s">
        <v>324</v>
      </c>
      <c r="D109" s="236" t="s">
        <v>268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244</v>
      </c>
      <c r="B110" s="129" t="s">
        <v>65</v>
      </c>
      <c r="C110" s="129" t="s">
        <v>329</v>
      </c>
      <c r="D110" s="236" t="s">
        <v>268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244</v>
      </c>
      <c r="B111" s="129" t="s">
        <v>5</v>
      </c>
      <c r="C111" s="129" t="s">
        <v>269</v>
      </c>
      <c r="D111" s="236" t="s">
        <v>268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244</v>
      </c>
      <c r="B112" s="129" t="s">
        <v>6</v>
      </c>
      <c r="C112" s="129" t="s">
        <v>270</v>
      </c>
      <c r="D112" s="236" t="s">
        <v>268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244</v>
      </c>
      <c r="B113" s="129" t="s">
        <v>7</v>
      </c>
      <c r="C113" s="129" t="s">
        <v>271</v>
      </c>
      <c r="D113" s="236" t="s">
        <v>268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244</v>
      </c>
      <c r="B114" s="129" t="s">
        <v>8</v>
      </c>
      <c r="C114" s="129" t="s">
        <v>272</v>
      </c>
      <c r="D114" s="236" t="s">
        <v>268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244</v>
      </c>
      <c r="B115" s="129" t="s">
        <v>18</v>
      </c>
      <c r="C115" s="129" t="s">
        <v>282</v>
      </c>
      <c r="D115" s="236" t="s">
        <v>268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244</v>
      </c>
      <c r="B116" s="129" t="s">
        <v>22</v>
      </c>
      <c r="C116" s="129" t="s">
        <v>286</v>
      </c>
      <c r="D116" s="236" t="s">
        <v>268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244</v>
      </c>
      <c r="B117" s="129" t="s">
        <v>26</v>
      </c>
      <c r="C117" s="129" t="s">
        <v>290</v>
      </c>
      <c r="D117" s="236" t="s">
        <v>268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244</v>
      </c>
      <c r="B118" s="129" t="s">
        <v>30</v>
      </c>
      <c r="C118" s="129" t="s">
        <v>294</v>
      </c>
      <c r="D118" s="236" t="s">
        <v>268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244</v>
      </c>
      <c r="B119" s="129" t="s">
        <v>9</v>
      </c>
      <c r="C119" s="129" t="s">
        <v>273</v>
      </c>
      <c r="D119" s="236" t="s">
        <v>268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244</v>
      </c>
      <c r="B120" s="129" t="s">
        <v>11</v>
      </c>
      <c r="C120" s="129" t="s">
        <v>275</v>
      </c>
      <c r="D120" s="236" t="s">
        <v>268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244</v>
      </c>
      <c r="B121" s="129" t="s">
        <v>13</v>
      </c>
      <c r="C121" s="129" t="s">
        <v>277</v>
      </c>
      <c r="D121" s="236" t="s">
        <v>268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244</v>
      </c>
      <c r="B122" s="129" t="s">
        <v>15</v>
      </c>
      <c r="C122" s="129" t="s">
        <v>279</v>
      </c>
      <c r="D122" s="236" t="s">
        <v>268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244</v>
      </c>
      <c r="B123" s="129" t="s">
        <v>51</v>
      </c>
      <c r="C123" s="129" t="s">
        <v>315</v>
      </c>
      <c r="D123" s="236" t="s">
        <v>268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244</v>
      </c>
      <c r="B124" s="129" t="s">
        <v>56</v>
      </c>
      <c r="C124" s="129" t="s">
        <v>320</v>
      </c>
      <c r="D124" s="236" t="s">
        <v>268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244</v>
      </c>
      <c r="B125" s="129" t="s">
        <v>61</v>
      </c>
      <c r="C125" s="129" t="s">
        <v>325</v>
      </c>
      <c r="D125" s="236" t="s">
        <v>268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244</v>
      </c>
      <c r="B126" s="129" t="s">
        <v>66</v>
      </c>
      <c r="C126" s="129" t="s">
        <v>330</v>
      </c>
      <c r="D126" s="236" t="s">
        <v>268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244</v>
      </c>
      <c r="B127" s="129" t="s">
        <v>19</v>
      </c>
      <c r="C127" s="129" t="s">
        <v>283</v>
      </c>
      <c r="D127" s="236" t="s">
        <v>268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244</v>
      </c>
      <c r="B128" s="129" t="s">
        <v>23</v>
      </c>
      <c r="C128" s="129" t="s">
        <v>287</v>
      </c>
      <c r="D128" s="236" t="s">
        <v>268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244</v>
      </c>
      <c r="B129" s="129" t="s">
        <v>27</v>
      </c>
      <c r="C129" s="129" t="s">
        <v>291</v>
      </c>
      <c r="D129" s="236" t="s">
        <v>268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244</v>
      </c>
      <c r="B130" s="129" t="s">
        <v>31</v>
      </c>
      <c r="C130" s="129" t="s">
        <v>295</v>
      </c>
      <c r="D130" s="236" t="s">
        <v>268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244</v>
      </c>
      <c r="B131" s="129" t="s">
        <v>20</v>
      </c>
      <c r="C131" s="129" t="s">
        <v>284</v>
      </c>
      <c r="D131" s="236" t="s">
        <v>268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244</v>
      </c>
      <c r="B132" s="129" t="s">
        <v>24</v>
      </c>
      <c r="C132" s="129" t="s">
        <v>288</v>
      </c>
      <c r="D132" s="236" t="s">
        <v>268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244</v>
      </c>
      <c r="B133" s="129" t="s">
        <v>28</v>
      </c>
      <c r="C133" s="129" t="s">
        <v>292</v>
      </c>
      <c r="D133" s="236" t="s">
        <v>268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244</v>
      </c>
      <c r="B134" s="129" t="s">
        <v>32</v>
      </c>
      <c r="C134" s="129" t="s">
        <v>296</v>
      </c>
      <c r="D134" s="236" t="s">
        <v>268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244</v>
      </c>
      <c r="B135" s="129" t="s">
        <v>34</v>
      </c>
      <c r="C135" s="129" t="s">
        <v>298</v>
      </c>
      <c r="D135" s="236" t="s">
        <v>268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244</v>
      </c>
      <c r="B136" s="129" t="s">
        <v>38</v>
      </c>
      <c r="C136" s="129" t="s">
        <v>302</v>
      </c>
      <c r="D136" s="236" t="s">
        <v>268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244</v>
      </c>
      <c r="B137" s="129" t="s">
        <v>42</v>
      </c>
      <c r="C137" s="129" t="s">
        <v>306</v>
      </c>
      <c r="D137" s="236" t="s">
        <v>268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244</v>
      </c>
      <c r="B138" s="129" t="s">
        <v>46</v>
      </c>
      <c r="C138" s="129" t="s">
        <v>310</v>
      </c>
      <c r="D138" s="236" t="s">
        <v>268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244</v>
      </c>
      <c r="B139" s="129" t="s">
        <v>35</v>
      </c>
      <c r="C139" s="129" t="s">
        <v>299</v>
      </c>
      <c r="D139" s="236" t="s">
        <v>268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244</v>
      </c>
      <c r="B140" s="129" t="s">
        <v>39</v>
      </c>
      <c r="C140" s="129" t="s">
        <v>303</v>
      </c>
      <c r="D140" s="236" t="s">
        <v>268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244</v>
      </c>
      <c r="B141" s="129" t="s">
        <v>43</v>
      </c>
      <c r="C141" s="129" t="s">
        <v>307</v>
      </c>
      <c r="D141" s="236" t="s">
        <v>268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244</v>
      </c>
      <c r="B142" s="129" t="s">
        <v>47</v>
      </c>
      <c r="C142" s="129" t="s">
        <v>311</v>
      </c>
      <c r="D142" s="236" t="s">
        <v>268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244</v>
      </c>
      <c r="B143" s="129" t="s">
        <v>10</v>
      </c>
      <c r="C143" s="129" t="s">
        <v>274</v>
      </c>
      <c r="D143" s="236" t="s">
        <v>268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244</v>
      </c>
      <c r="B144" s="129" t="s">
        <v>12</v>
      </c>
      <c r="C144" s="129" t="s">
        <v>276</v>
      </c>
      <c r="D144" s="236" t="s">
        <v>268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244</v>
      </c>
      <c r="B145" s="129" t="s">
        <v>14</v>
      </c>
      <c r="C145" s="129" t="s">
        <v>278</v>
      </c>
      <c r="D145" s="236" t="s">
        <v>268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244</v>
      </c>
      <c r="B146" s="129" t="s">
        <v>16</v>
      </c>
      <c r="C146" s="129" t="s">
        <v>280</v>
      </c>
      <c r="D146" s="236" t="s">
        <v>268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244</v>
      </c>
      <c r="B147" s="129" t="s">
        <v>36</v>
      </c>
      <c r="C147" s="129" t="s">
        <v>300</v>
      </c>
      <c r="D147" s="236" t="s">
        <v>268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244</v>
      </c>
      <c r="B148" s="129" t="s">
        <v>40</v>
      </c>
      <c r="C148" s="129" t="s">
        <v>304</v>
      </c>
      <c r="D148" s="236" t="s">
        <v>268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244</v>
      </c>
      <c r="B149" s="129" t="s">
        <v>44</v>
      </c>
      <c r="C149" s="129" t="s">
        <v>308</v>
      </c>
      <c r="D149" s="236" t="s">
        <v>268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244</v>
      </c>
      <c r="B150" s="129" t="s">
        <v>48</v>
      </c>
      <c r="C150" s="129" t="s">
        <v>312</v>
      </c>
      <c r="D150" s="236" t="s">
        <v>268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244</v>
      </c>
      <c r="B151" s="129" t="s">
        <v>52</v>
      </c>
      <c r="C151" s="129" t="s">
        <v>316</v>
      </c>
      <c r="D151" s="236" t="s">
        <v>268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244</v>
      </c>
      <c r="B152" s="129" t="s">
        <v>57</v>
      </c>
      <c r="C152" s="129" t="s">
        <v>321</v>
      </c>
      <c r="D152" s="236" t="s">
        <v>268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244</v>
      </c>
      <c r="B153" s="129" t="s">
        <v>62</v>
      </c>
      <c r="C153" s="129" t="s">
        <v>326</v>
      </c>
      <c r="D153" s="236" t="s">
        <v>268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244</v>
      </c>
      <c r="B154" s="129" t="s">
        <v>67</v>
      </c>
      <c r="C154" s="129" t="s">
        <v>331</v>
      </c>
      <c r="D154" s="236" t="s">
        <v>268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244</v>
      </c>
      <c r="B155" s="129" t="s">
        <v>53</v>
      </c>
      <c r="C155" s="129" t="s">
        <v>317</v>
      </c>
      <c r="D155" s="236" t="s">
        <v>268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244</v>
      </c>
      <c r="B156" s="129" t="s">
        <v>58</v>
      </c>
      <c r="C156" s="129" t="s">
        <v>322</v>
      </c>
      <c r="D156" s="236" t="s">
        <v>268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244</v>
      </c>
      <c r="B157" s="129" t="s">
        <v>63</v>
      </c>
      <c r="C157" s="129" t="s">
        <v>327</v>
      </c>
      <c r="D157" s="236" t="s">
        <v>268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244</v>
      </c>
      <c r="B158" s="129" t="s">
        <v>68</v>
      </c>
      <c r="C158" s="129" t="s">
        <v>332</v>
      </c>
      <c r="D158" s="236" t="s">
        <v>268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K5" sqref="K5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442</v>
      </c>
    </row>
    <row r="3" spans="2:30" ht="15" customHeight="1">
      <c r="B3" s="85"/>
    </row>
    <row r="4" spans="2:30" ht="15" customHeight="1">
      <c r="B4" s="86" t="s">
        <v>441</v>
      </c>
      <c r="C4" s="64" t="str">
        <f>Netzbetreiber!$D$9</f>
        <v>Stadtwerke Ulm/Neu-Ulm Netze GmbH</v>
      </c>
      <c r="D4" s="77"/>
      <c r="G4" s="77"/>
      <c r="I4" s="77"/>
      <c r="J4" s="78"/>
      <c r="M4" s="87" t="s">
        <v>538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440</v>
      </c>
      <c r="C5" s="65" t="str">
        <f>Netzbetreiber!D28</f>
        <v>gesamtes Netzgebiet</v>
      </c>
      <c r="D5" s="37"/>
      <c r="E5" s="77"/>
      <c r="F5" s="77"/>
      <c r="G5" s="77"/>
      <c r="I5" s="77"/>
      <c r="J5" s="77"/>
      <c r="K5" s="77"/>
      <c r="L5" s="77"/>
      <c r="M5" s="89" t="s">
        <v>506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438</v>
      </c>
      <c r="C6" s="64" t="str">
        <f>Netzbetreiber!$D$11</f>
        <v xml:space="preserve">9870038900006
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132</v>
      </c>
      <c r="C7" s="59">
        <f>Netzbetreiber!$D$6</f>
        <v>45200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6" t="s">
        <v>454</v>
      </c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8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463</v>
      </c>
      <c r="N9" s="92" t="s">
        <v>368</v>
      </c>
      <c r="O9" s="93" t="s">
        <v>369</v>
      </c>
      <c r="P9" s="93" t="s">
        <v>370</v>
      </c>
      <c r="Q9" s="93" t="s">
        <v>371</v>
      </c>
      <c r="R9" s="93" t="s">
        <v>372</v>
      </c>
      <c r="S9" s="93" t="s">
        <v>373</v>
      </c>
      <c r="T9" s="93" t="s">
        <v>374</v>
      </c>
      <c r="U9" s="93" t="s">
        <v>375</v>
      </c>
      <c r="V9" s="93" t="s">
        <v>376</v>
      </c>
      <c r="W9" s="93" t="s">
        <v>377</v>
      </c>
      <c r="X9" s="93" t="s">
        <v>378</v>
      </c>
      <c r="Y9" s="93" t="s">
        <v>379</v>
      </c>
      <c r="Z9" s="93" t="s">
        <v>380</v>
      </c>
      <c r="AA9" s="93" t="s">
        <v>381</v>
      </c>
      <c r="AB9" s="93" t="s">
        <v>382</v>
      </c>
      <c r="AC9" s="94" t="s">
        <v>383</v>
      </c>
      <c r="AD9" s="94" t="s">
        <v>425</v>
      </c>
    </row>
    <row r="10" spans="2:30" ht="72" customHeight="1" thickBot="1">
      <c r="B10" s="361" t="s">
        <v>582</v>
      </c>
      <c r="C10" s="362"/>
      <c r="D10" s="95">
        <v>2</v>
      </c>
      <c r="E10" s="96" t="str">
        <f>IF(ISERROR(HLOOKUP(E$11,$M$9:$AD$35,$D10,0)),"",HLOOKUP(E$11,$M$9:$AD$35,$D10,0))</f>
        <v/>
      </c>
      <c r="F10" s="359" t="s">
        <v>394</v>
      </c>
      <c r="G10" s="359"/>
      <c r="H10" s="359"/>
      <c r="I10" s="359"/>
      <c r="J10" s="359"/>
      <c r="K10" s="359"/>
      <c r="L10" s="360"/>
      <c r="M10" s="97" t="s">
        <v>464</v>
      </c>
      <c r="N10" s="98" t="s">
        <v>465</v>
      </c>
      <c r="O10" s="99" t="s">
        <v>466</v>
      </c>
      <c r="P10" s="100" t="s">
        <v>467</v>
      </c>
      <c r="Q10" s="100" t="s">
        <v>468</v>
      </c>
      <c r="R10" s="100" t="s">
        <v>469</v>
      </c>
      <c r="S10" s="100" t="s">
        <v>470</v>
      </c>
      <c r="T10" s="100" t="s">
        <v>471</v>
      </c>
      <c r="U10" s="100" t="s">
        <v>472</v>
      </c>
      <c r="V10" s="100" t="s">
        <v>473</v>
      </c>
      <c r="W10" s="100" t="s">
        <v>474</v>
      </c>
      <c r="X10" s="100" t="s">
        <v>475</v>
      </c>
      <c r="Y10" s="100" t="s">
        <v>476</v>
      </c>
      <c r="Z10" s="100" t="s">
        <v>477</v>
      </c>
      <c r="AA10" s="100" t="s">
        <v>478</v>
      </c>
      <c r="AB10" s="100" t="s">
        <v>479</v>
      </c>
      <c r="AC10" s="101" t="s">
        <v>480</v>
      </c>
      <c r="AD10" s="102" t="s">
        <v>426</v>
      </c>
    </row>
    <row r="11" spans="2:30" ht="15.75" thickBot="1">
      <c r="B11" s="103" t="s">
        <v>417</v>
      </c>
      <c r="C11" s="104"/>
      <c r="D11" s="105">
        <v>3</v>
      </c>
      <c r="E11" s="106"/>
      <c r="F11" s="107" t="s">
        <v>385</v>
      </c>
      <c r="G11" s="108" t="s">
        <v>386</v>
      </c>
      <c r="H11" s="108" t="s">
        <v>387</v>
      </c>
      <c r="I11" s="108" t="s">
        <v>388</v>
      </c>
      <c r="J11" s="108" t="s">
        <v>389</v>
      </c>
      <c r="K11" s="108" t="s">
        <v>390</v>
      </c>
      <c r="L11" s="109" t="s">
        <v>391</v>
      </c>
      <c r="M11" s="72">
        <v>0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1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395</v>
      </c>
      <c r="C12" s="111"/>
      <c r="D12" s="112">
        <v>4</v>
      </c>
      <c r="E12" s="315">
        <f>MIN(SUMPRODUCT($M$11:$AD$11,M12:AD12),1)</f>
        <v>1</v>
      </c>
      <c r="F12" s="312" t="s">
        <v>391</v>
      </c>
      <c r="G12" s="79" t="s">
        <v>391</v>
      </c>
      <c r="H12" s="79" t="s">
        <v>391</v>
      </c>
      <c r="I12" s="79" t="s">
        <v>391</v>
      </c>
      <c r="J12" s="79" t="s">
        <v>391</v>
      </c>
      <c r="K12" s="79" t="s">
        <v>391</v>
      </c>
      <c r="L12" s="80" t="s">
        <v>391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396</v>
      </c>
      <c r="C13" s="118"/>
      <c r="D13" s="112">
        <v>5</v>
      </c>
      <c r="E13" s="316">
        <f t="shared" ref="E13:E35" si="0">MIN(SUMPRODUCT($M$11:$AD$11,M13:AD13),1)</f>
        <v>1</v>
      </c>
      <c r="F13" s="313" t="s">
        <v>391</v>
      </c>
      <c r="G13" s="81" t="s">
        <v>391</v>
      </c>
      <c r="H13" s="81" t="s">
        <v>391</v>
      </c>
      <c r="I13" s="81" t="s">
        <v>391</v>
      </c>
      <c r="J13" s="81" t="s">
        <v>391</v>
      </c>
      <c r="K13" s="81" t="s">
        <v>391</v>
      </c>
      <c r="L13" s="82" t="s">
        <v>391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397</v>
      </c>
      <c r="C14" s="118"/>
      <c r="D14" s="112">
        <v>6</v>
      </c>
      <c r="E14" s="316">
        <f t="shared" si="0"/>
        <v>0</v>
      </c>
      <c r="F14" s="313" t="s">
        <v>398</v>
      </c>
      <c r="G14" s="81" t="s">
        <v>398</v>
      </c>
      <c r="H14" s="81" t="s">
        <v>398</v>
      </c>
      <c r="I14" s="81" t="s">
        <v>398</v>
      </c>
      <c r="J14" s="81" t="s">
        <v>398</v>
      </c>
      <c r="K14" s="81" t="s">
        <v>398</v>
      </c>
      <c r="L14" s="82" t="s">
        <v>398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399</v>
      </c>
      <c r="C15" s="118"/>
      <c r="D15" s="112">
        <v>7</v>
      </c>
      <c r="E15" s="316">
        <f t="shared" si="0"/>
        <v>0</v>
      </c>
      <c r="F15" s="313" t="s">
        <v>398</v>
      </c>
      <c r="G15" s="81" t="s">
        <v>398</v>
      </c>
      <c r="H15" s="81" t="s">
        <v>398</v>
      </c>
      <c r="I15" s="81" t="s">
        <v>398</v>
      </c>
      <c r="J15" s="81" t="s">
        <v>398</v>
      </c>
      <c r="K15" s="81" t="s">
        <v>398</v>
      </c>
      <c r="L15" s="82" t="s">
        <v>398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411</v>
      </c>
      <c r="C16" s="118"/>
      <c r="D16" s="112">
        <v>8</v>
      </c>
      <c r="E16" s="316">
        <f t="shared" si="0"/>
        <v>1</v>
      </c>
      <c r="F16" s="313" t="s">
        <v>398</v>
      </c>
      <c r="G16" s="81" t="s">
        <v>398</v>
      </c>
      <c r="H16" s="81" t="s">
        <v>398</v>
      </c>
      <c r="I16" s="81" t="s">
        <v>398</v>
      </c>
      <c r="J16" s="81" t="s">
        <v>391</v>
      </c>
      <c r="K16" s="81" t="s">
        <v>398</v>
      </c>
      <c r="L16" s="82" t="s">
        <v>398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412</v>
      </c>
      <c r="C17" s="118"/>
      <c r="D17" s="112">
        <v>9</v>
      </c>
      <c r="E17" s="316">
        <f t="shared" si="0"/>
        <v>1</v>
      </c>
      <c r="F17" s="313" t="s">
        <v>398</v>
      </c>
      <c r="G17" s="81" t="s">
        <v>398</v>
      </c>
      <c r="H17" s="81" t="s">
        <v>398</v>
      </c>
      <c r="I17" s="81" t="s">
        <v>398</v>
      </c>
      <c r="J17" s="81" t="s">
        <v>398</v>
      </c>
      <c r="K17" s="81" t="s">
        <v>398</v>
      </c>
      <c r="L17" s="82" t="s">
        <v>391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413</v>
      </c>
      <c r="C18" s="118"/>
      <c r="D18" s="112">
        <v>10</v>
      </c>
      <c r="E18" s="316">
        <f t="shared" si="0"/>
        <v>1</v>
      </c>
      <c r="F18" s="313" t="s">
        <v>391</v>
      </c>
      <c r="G18" s="81" t="s">
        <v>398</v>
      </c>
      <c r="H18" s="81" t="s">
        <v>398</v>
      </c>
      <c r="I18" s="81" t="s">
        <v>398</v>
      </c>
      <c r="J18" s="81" t="s">
        <v>398</v>
      </c>
      <c r="K18" s="81" t="s">
        <v>398</v>
      </c>
      <c r="L18" s="82" t="s">
        <v>398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650</v>
      </c>
      <c r="C19" s="341"/>
      <c r="D19" s="112"/>
      <c r="E19" s="316">
        <v>1</v>
      </c>
      <c r="F19" s="313" t="s">
        <v>398</v>
      </c>
      <c r="G19" s="81" t="s">
        <v>398</v>
      </c>
      <c r="H19" s="81" t="s">
        <v>398</v>
      </c>
      <c r="I19" s="81" t="s">
        <v>398</v>
      </c>
      <c r="J19" s="81" t="s">
        <v>398</v>
      </c>
      <c r="K19" s="81" t="s">
        <v>398</v>
      </c>
      <c r="L19" s="82" t="s">
        <v>398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400</v>
      </c>
      <c r="C20" s="118"/>
      <c r="D20" s="112">
        <v>11</v>
      </c>
      <c r="E20" s="316">
        <f t="shared" si="0"/>
        <v>1</v>
      </c>
      <c r="F20" s="313" t="s">
        <v>391</v>
      </c>
      <c r="G20" s="81" t="s">
        <v>391</v>
      </c>
      <c r="H20" s="81" t="s">
        <v>391</v>
      </c>
      <c r="I20" s="81" t="s">
        <v>391</v>
      </c>
      <c r="J20" s="81" t="s">
        <v>391</v>
      </c>
      <c r="K20" s="81" t="s">
        <v>391</v>
      </c>
      <c r="L20" s="82" t="s">
        <v>391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648</v>
      </c>
      <c r="C21" s="118"/>
      <c r="D21" s="112">
        <v>12</v>
      </c>
      <c r="E21" s="316">
        <f t="shared" si="0"/>
        <v>1</v>
      </c>
      <c r="F21" s="313" t="s">
        <v>398</v>
      </c>
      <c r="G21" s="81" t="s">
        <v>398</v>
      </c>
      <c r="H21" s="81" t="s">
        <v>398</v>
      </c>
      <c r="I21" s="81" t="s">
        <v>391</v>
      </c>
      <c r="J21" s="81" t="s">
        <v>398</v>
      </c>
      <c r="K21" s="81" t="s">
        <v>398</v>
      </c>
      <c r="L21" s="82" t="s">
        <v>398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414</v>
      </c>
      <c r="C22" s="118"/>
      <c r="D22" s="112">
        <v>13</v>
      </c>
      <c r="E22" s="316">
        <f t="shared" si="0"/>
        <v>1</v>
      </c>
      <c r="F22" s="313" t="s">
        <v>398</v>
      </c>
      <c r="G22" s="81" t="s">
        <v>398</v>
      </c>
      <c r="H22" s="81" t="s">
        <v>398</v>
      </c>
      <c r="I22" s="81" t="s">
        <v>398</v>
      </c>
      <c r="J22" s="81" t="s">
        <v>398</v>
      </c>
      <c r="K22" s="81" t="s">
        <v>398</v>
      </c>
      <c r="L22" s="82" t="s">
        <v>391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415</v>
      </c>
      <c r="C23" s="118"/>
      <c r="D23" s="112">
        <v>14</v>
      </c>
      <c r="E23" s="316">
        <f t="shared" si="0"/>
        <v>1</v>
      </c>
      <c r="F23" s="313" t="s">
        <v>391</v>
      </c>
      <c r="G23" s="81" t="s">
        <v>398</v>
      </c>
      <c r="H23" s="81" t="s">
        <v>398</v>
      </c>
      <c r="I23" s="81" t="s">
        <v>398</v>
      </c>
      <c r="J23" s="81" t="s">
        <v>398</v>
      </c>
      <c r="K23" s="81" t="s">
        <v>398</v>
      </c>
      <c r="L23" s="82" t="s">
        <v>398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416</v>
      </c>
      <c r="C24" s="118"/>
      <c r="D24" s="112">
        <v>15</v>
      </c>
      <c r="E24" s="316">
        <f t="shared" si="0"/>
        <v>1</v>
      </c>
      <c r="F24" s="313" t="s">
        <v>398</v>
      </c>
      <c r="G24" s="81" t="s">
        <v>398</v>
      </c>
      <c r="H24" s="81" t="s">
        <v>398</v>
      </c>
      <c r="I24" s="81" t="s">
        <v>391</v>
      </c>
      <c r="J24" s="81" t="s">
        <v>398</v>
      </c>
      <c r="K24" s="81" t="s">
        <v>398</v>
      </c>
      <c r="L24" s="82" t="s">
        <v>398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401</v>
      </c>
      <c r="C25" s="118"/>
      <c r="D25" s="112">
        <v>16</v>
      </c>
      <c r="E25" s="316">
        <f t="shared" si="0"/>
        <v>0</v>
      </c>
      <c r="F25" s="313" t="s">
        <v>398</v>
      </c>
      <c r="G25" s="81" t="s">
        <v>398</v>
      </c>
      <c r="H25" s="81" t="s">
        <v>398</v>
      </c>
      <c r="I25" s="81" t="s">
        <v>398</v>
      </c>
      <c r="J25" s="81" t="s">
        <v>398</v>
      </c>
      <c r="K25" s="81" t="s">
        <v>398</v>
      </c>
      <c r="L25" s="82" t="s">
        <v>398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402</v>
      </c>
      <c r="C26" s="118"/>
      <c r="D26" s="112">
        <v>17</v>
      </c>
      <c r="E26" s="316">
        <f t="shared" si="0"/>
        <v>0</v>
      </c>
      <c r="F26" s="313" t="s">
        <v>398</v>
      </c>
      <c r="G26" s="81" t="s">
        <v>398</v>
      </c>
      <c r="H26" s="81" t="s">
        <v>398</v>
      </c>
      <c r="I26" s="81" t="s">
        <v>398</v>
      </c>
      <c r="J26" s="81" t="s">
        <v>398</v>
      </c>
      <c r="K26" s="81" t="s">
        <v>398</v>
      </c>
      <c r="L26" s="82" t="s">
        <v>398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649</v>
      </c>
      <c r="C27" s="341"/>
      <c r="D27" s="112"/>
      <c r="E27" s="316">
        <v>1</v>
      </c>
      <c r="F27" s="313" t="s">
        <v>398</v>
      </c>
      <c r="G27" s="81" t="s">
        <v>398</v>
      </c>
      <c r="H27" s="81" t="s">
        <v>398</v>
      </c>
      <c r="I27" s="81" t="s">
        <v>398</v>
      </c>
      <c r="J27" s="81" t="s">
        <v>398</v>
      </c>
      <c r="K27" s="81" t="s">
        <v>398</v>
      </c>
      <c r="L27" s="82" t="s">
        <v>398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403</v>
      </c>
      <c r="C28" s="118"/>
      <c r="D28" s="112">
        <v>18</v>
      </c>
      <c r="E28" s="316">
        <f t="shared" si="0"/>
        <v>1</v>
      </c>
      <c r="F28" s="313" t="s">
        <v>391</v>
      </c>
      <c r="G28" s="81" t="s">
        <v>391</v>
      </c>
      <c r="H28" s="81" t="s">
        <v>391</v>
      </c>
      <c r="I28" s="81" t="s">
        <v>391</v>
      </c>
      <c r="J28" s="81" t="s">
        <v>391</v>
      </c>
      <c r="K28" s="81" t="s">
        <v>391</v>
      </c>
      <c r="L28" s="82" t="s">
        <v>391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404</v>
      </c>
      <c r="C29" s="341"/>
      <c r="D29" s="342">
        <v>19</v>
      </c>
      <c r="E29" s="343">
        <v>1</v>
      </c>
      <c r="F29" s="313" t="s">
        <v>398</v>
      </c>
      <c r="G29" s="313" t="s">
        <v>398</v>
      </c>
      <c r="H29" s="313" t="s">
        <v>398</v>
      </c>
      <c r="I29" s="313" t="s">
        <v>398</v>
      </c>
      <c r="J29" s="313" t="s">
        <v>398</v>
      </c>
      <c r="K29" s="313" t="s">
        <v>398</v>
      </c>
      <c r="L29" s="82" t="s">
        <v>398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405</v>
      </c>
      <c r="C30" s="118"/>
      <c r="D30" s="112">
        <v>20</v>
      </c>
      <c r="E30" s="316">
        <f t="shared" si="0"/>
        <v>1</v>
      </c>
      <c r="F30" s="313" t="s">
        <v>391</v>
      </c>
      <c r="G30" s="81" t="s">
        <v>391</v>
      </c>
      <c r="H30" s="81" t="s">
        <v>391</v>
      </c>
      <c r="I30" s="81" t="s">
        <v>391</v>
      </c>
      <c r="J30" s="81" t="s">
        <v>391</v>
      </c>
      <c r="K30" s="81" t="s">
        <v>391</v>
      </c>
      <c r="L30" s="82" t="s">
        <v>391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406</v>
      </c>
      <c r="C31" s="118"/>
      <c r="D31" s="112">
        <v>21</v>
      </c>
      <c r="E31" s="316">
        <f t="shared" si="0"/>
        <v>0</v>
      </c>
      <c r="F31" s="313" t="s">
        <v>398</v>
      </c>
      <c r="G31" s="81" t="s">
        <v>398</v>
      </c>
      <c r="H31" s="81" t="s">
        <v>398</v>
      </c>
      <c r="I31" s="81" t="s">
        <v>398</v>
      </c>
      <c r="J31" s="81" t="s">
        <v>398</v>
      </c>
      <c r="K31" s="81" t="s">
        <v>398</v>
      </c>
      <c r="L31" s="82" t="s">
        <v>398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407</v>
      </c>
      <c r="C32" s="118"/>
      <c r="D32" s="112">
        <v>22</v>
      </c>
      <c r="E32" s="316">
        <f t="shared" si="0"/>
        <v>0</v>
      </c>
      <c r="F32" s="313" t="s">
        <v>398</v>
      </c>
      <c r="G32" s="81" t="s">
        <v>398</v>
      </c>
      <c r="H32" s="81" t="s">
        <v>398</v>
      </c>
      <c r="I32" s="81" t="s">
        <v>398</v>
      </c>
      <c r="J32" s="81" t="s">
        <v>398</v>
      </c>
      <c r="K32" s="81" t="s">
        <v>398</v>
      </c>
      <c r="L32" s="82" t="s">
        <v>398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408</v>
      </c>
      <c r="C33" s="118"/>
      <c r="D33" s="112">
        <v>23</v>
      </c>
      <c r="E33" s="316">
        <f t="shared" si="0"/>
        <v>1</v>
      </c>
      <c r="F33" s="313" t="s">
        <v>391</v>
      </c>
      <c r="G33" s="81" t="s">
        <v>391</v>
      </c>
      <c r="H33" s="81" t="s">
        <v>391</v>
      </c>
      <c r="I33" s="81" t="s">
        <v>391</v>
      </c>
      <c r="J33" s="81" t="s">
        <v>391</v>
      </c>
      <c r="K33" s="81" t="s">
        <v>391</v>
      </c>
      <c r="L33" s="82" t="s">
        <v>391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409</v>
      </c>
      <c r="C34" s="118"/>
      <c r="D34" s="112">
        <v>24</v>
      </c>
      <c r="E34" s="316">
        <f t="shared" si="0"/>
        <v>1</v>
      </c>
      <c r="F34" s="313" t="s">
        <v>391</v>
      </c>
      <c r="G34" s="81" t="s">
        <v>391</v>
      </c>
      <c r="H34" s="81" t="s">
        <v>391</v>
      </c>
      <c r="I34" s="81" t="s">
        <v>391</v>
      </c>
      <c r="J34" s="81" t="s">
        <v>391</v>
      </c>
      <c r="K34" s="81" t="s">
        <v>391</v>
      </c>
      <c r="L34" s="82" t="s">
        <v>391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410</v>
      </c>
      <c r="C35" s="124"/>
      <c r="D35" s="125">
        <v>25</v>
      </c>
      <c r="E35" s="317">
        <f t="shared" si="0"/>
        <v>0</v>
      </c>
      <c r="F35" s="314" t="s">
        <v>398</v>
      </c>
      <c r="G35" s="83" t="s">
        <v>398</v>
      </c>
      <c r="H35" s="83" t="s">
        <v>398</v>
      </c>
      <c r="I35" s="83" t="s">
        <v>398</v>
      </c>
      <c r="J35" s="83" t="s">
        <v>398</v>
      </c>
      <c r="K35" s="83" t="s">
        <v>398</v>
      </c>
      <c r="L35" s="84" t="s">
        <v>398</v>
      </c>
      <c r="M35" s="369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9" priority="9">
      <formula>IF(E$11="NB",1,0)</formula>
    </cfRule>
  </conditionalFormatting>
  <conditionalFormatting sqref="F12:L35">
    <cfRule type="expression" dxfId="8" priority="6">
      <formula>IF($E12=1,1,0)</formula>
    </cfRule>
  </conditionalFormatting>
  <conditionalFormatting sqref="M12:AD35">
    <cfRule type="expression" dxfId="7" priority="3">
      <formula>IF(M$11=1,1)</formula>
    </cfRule>
  </conditionalFormatting>
  <conditionalFormatting sqref="M9:AD10">
    <cfRule type="expression" dxfId="6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451</v>
      </c>
      <c r="B1" s="129"/>
      <c r="D1" s="218" t="s">
        <v>544</v>
      </c>
    </row>
    <row r="2" spans="1:16">
      <c r="A2" s="238"/>
      <c r="B2" s="237" t="s">
        <v>452</v>
      </c>
    </row>
    <row r="3" spans="1:16" ht="20.100000000000001" customHeight="1">
      <c r="A3" s="363" t="s">
        <v>248</v>
      </c>
      <c r="B3" s="239" t="s">
        <v>85</v>
      </c>
      <c r="C3" s="240"/>
      <c r="D3" s="365" t="s">
        <v>453</v>
      </c>
      <c r="E3" s="366"/>
      <c r="F3" s="366"/>
      <c r="G3" s="366"/>
      <c r="H3" s="366"/>
      <c r="I3" s="366"/>
      <c r="J3" s="367"/>
      <c r="K3" s="241"/>
      <c r="L3" s="241"/>
      <c r="M3" s="241"/>
      <c r="N3" s="241"/>
      <c r="O3" s="242"/>
      <c r="P3" s="241"/>
    </row>
    <row r="4" spans="1:16" ht="20.100000000000001" customHeight="1">
      <c r="A4" s="364"/>
      <c r="B4" s="243"/>
      <c r="C4" s="244"/>
      <c r="D4" s="245" t="s">
        <v>86</v>
      </c>
      <c r="E4" s="245" t="s">
        <v>87</v>
      </c>
      <c r="F4" s="245" t="s">
        <v>88</v>
      </c>
      <c r="G4" s="245" t="s">
        <v>89</v>
      </c>
      <c r="H4" s="245" t="s">
        <v>90</v>
      </c>
      <c r="I4" s="245" t="s">
        <v>91</v>
      </c>
      <c r="J4" s="245" t="s">
        <v>92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93</v>
      </c>
      <c r="C5" s="244"/>
      <c r="D5" s="245" t="s">
        <v>94</v>
      </c>
      <c r="E5" s="245" t="s">
        <v>95</v>
      </c>
      <c r="F5" s="245" t="s">
        <v>96</v>
      </c>
      <c r="G5" s="245" t="s">
        <v>97</v>
      </c>
      <c r="H5" s="245" t="s">
        <v>98</v>
      </c>
      <c r="I5" s="245" t="s">
        <v>99</v>
      </c>
      <c r="J5" s="245" t="s">
        <v>100</v>
      </c>
      <c r="K5" s="245" t="s">
        <v>101</v>
      </c>
      <c r="L5" s="246" t="s">
        <v>102</v>
      </c>
      <c r="M5" s="246" t="s">
        <v>103</v>
      </c>
      <c r="N5" s="248" t="s">
        <v>146</v>
      </c>
      <c r="O5" s="248" t="s">
        <v>250</v>
      </c>
      <c r="P5" s="249" t="s">
        <v>249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104</v>
      </c>
      <c r="C7" s="253" t="s">
        <v>105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101</v>
      </c>
      <c r="M7" s="255">
        <f t="shared" ref="M7:M21" si="0">MAX(D7:J7)</f>
        <v>1</v>
      </c>
      <c r="N7" s="256" t="s">
        <v>364</v>
      </c>
      <c r="O7" s="251"/>
      <c r="P7" s="245"/>
    </row>
    <row r="8" spans="1:16" ht="21" customHeight="1">
      <c r="A8" s="252">
        <v>2</v>
      </c>
      <c r="B8" s="245" t="s">
        <v>106</v>
      </c>
      <c r="C8" s="253" t="s">
        <v>107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101</v>
      </c>
      <c r="M8" s="255">
        <f t="shared" si="0"/>
        <v>1</v>
      </c>
      <c r="N8" s="256" t="s">
        <v>364</v>
      </c>
      <c r="O8" s="251"/>
      <c r="P8" s="245"/>
    </row>
    <row r="9" spans="1:16" ht="21" customHeight="1">
      <c r="A9" s="252">
        <v>3</v>
      </c>
      <c r="B9" s="245" t="s">
        <v>246</v>
      </c>
      <c r="C9" s="257" t="s">
        <v>4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101</v>
      </c>
      <c r="M9" s="255">
        <f t="shared" ref="M9" si="1">MAX(D9:J9)</f>
        <v>1</v>
      </c>
      <c r="N9" s="256" t="s">
        <v>4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108</v>
      </c>
      <c r="C11" s="261" t="s">
        <v>109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95</v>
      </c>
      <c r="M11" s="255">
        <f t="shared" si="0"/>
        <v>1.0522626697461936</v>
      </c>
      <c r="N11" s="256" t="s">
        <v>253</v>
      </c>
      <c r="O11" s="251" t="s">
        <v>251</v>
      </c>
      <c r="P11" s="245"/>
    </row>
    <row r="12" spans="1:16">
      <c r="A12" s="252">
        <v>5</v>
      </c>
      <c r="B12" s="245" t="s">
        <v>110</v>
      </c>
      <c r="C12" s="261" t="s">
        <v>111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94</v>
      </c>
      <c r="M12" s="255">
        <f t="shared" si="0"/>
        <v>1.0358469949391176</v>
      </c>
      <c r="N12" s="256" t="s">
        <v>253</v>
      </c>
      <c r="O12" s="251" t="s">
        <v>251</v>
      </c>
      <c r="P12" s="245"/>
    </row>
    <row r="13" spans="1:16">
      <c r="A13" s="252">
        <v>6</v>
      </c>
      <c r="B13" s="245" t="s">
        <v>112</v>
      </c>
      <c r="C13" s="261" t="s">
        <v>113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94</v>
      </c>
      <c r="M13" s="255">
        <f t="shared" si="0"/>
        <v>1.069856584592316</v>
      </c>
      <c r="N13" s="256" t="s">
        <v>253</v>
      </c>
      <c r="O13" s="251" t="s">
        <v>251</v>
      </c>
      <c r="P13" s="245"/>
    </row>
    <row r="14" spans="1:16" ht="21" customHeight="1">
      <c r="A14" s="252">
        <v>7</v>
      </c>
      <c r="B14" s="245" t="s">
        <v>114</v>
      </c>
      <c r="C14" s="261" t="s">
        <v>115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94</v>
      </c>
      <c r="M14" s="255">
        <f t="shared" si="0"/>
        <v>1.1052461688999999</v>
      </c>
      <c r="N14" s="256" t="s">
        <v>253</v>
      </c>
      <c r="O14" s="251" t="s">
        <v>251</v>
      </c>
      <c r="P14" s="245"/>
    </row>
    <row r="15" spans="1:16" ht="21" customHeight="1">
      <c r="A15" s="252">
        <v>8</v>
      </c>
      <c r="B15" s="245" t="s">
        <v>116</v>
      </c>
      <c r="C15" s="261" t="s">
        <v>117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95</v>
      </c>
      <c r="M15" s="255">
        <f t="shared" si="0"/>
        <v>1.0389446761000001</v>
      </c>
      <c r="N15" s="256" t="s">
        <v>253</v>
      </c>
      <c r="O15" s="251" t="s">
        <v>251</v>
      </c>
      <c r="P15" s="245"/>
    </row>
    <row r="16" spans="1:16" ht="21" customHeight="1">
      <c r="A16" s="252">
        <v>9</v>
      </c>
      <c r="B16" s="245" t="s">
        <v>122</v>
      </c>
      <c r="C16" s="261" t="s">
        <v>123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96</v>
      </c>
      <c r="M16" s="255">
        <f>MAX(D16:J16)</f>
        <v>1.2706602107</v>
      </c>
      <c r="N16" s="256" t="s">
        <v>253</v>
      </c>
      <c r="O16" s="251" t="s">
        <v>251</v>
      </c>
      <c r="P16" s="245"/>
    </row>
    <row r="17" spans="1:16" ht="21" customHeight="1">
      <c r="A17" s="252">
        <v>10</v>
      </c>
      <c r="B17" s="245" t="s">
        <v>118</v>
      </c>
      <c r="C17" s="262" t="s">
        <v>119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99</v>
      </c>
      <c r="M17" s="255">
        <f t="shared" si="0"/>
        <v>1.0355882019</v>
      </c>
      <c r="N17" s="256" t="s">
        <v>253</v>
      </c>
      <c r="O17" s="251" t="s">
        <v>252</v>
      </c>
      <c r="P17" s="245" t="s">
        <v>116</v>
      </c>
    </row>
    <row r="18" spans="1:16" ht="21" customHeight="1">
      <c r="A18" s="252">
        <v>11</v>
      </c>
      <c r="B18" s="245" t="s">
        <v>120</v>
      </c>
      <c r="C18" s="262" t="s">
        <v>121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98</v>
      </c>
      <c r="M18" s="255">
        <f t="shared" si="0"/>
        <v>1.1401797148999999</v>
      </c>
      <c r="N18" s="256" t="s">
        <v>253</v>
      </c>
      <c r="O18" s="251" t="s">
        <v>252</v>
      </c>
      <c r="P18" s="245" t="s">
        <v>122</v>
      </c>
    </row>
    <row r="19" spans="1:16" ht="21" customHeight="1">
      <c r="A19" s="252">
        <v>12</v>
      </c>
      <c r="B19" s="245" t="s">
        <v>124</v>
      </c>
      <c r="C19" s="262" t="s">
        <v>125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97</v>
      </c>
      <c r="M19" s="255">
        <f t="shared" si="0"/>
        <v>1.0552346931000001</v>
      </c>
      <c r="N19" s="256" t="s">
        <v>253</v>
      </c>
      <c r="O19" s="251" t="s">
        <v>252</v>
      </c>
      <c r="P19" s="245" t="s">
        <v>108</v>
      </c>
    </row>
    <row r="20" spans="1:16" ht="21" customHeight="1">
      <c r="A20" s="252">
        <v>13</v>
      </c>
      <c r="B20" s="245" t="s">
        <v>126</v>
      </c>
      <c r="C20" s="262" t="s">
        <v>127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94</v>
      </c>
      <c r="M20" s="255">
        <f t="shared" si="0"/>
        <v>1.0865859003</v>
      </c>
      <c r="N20" s="256" t="s">
        <v>253</v>
      </c>
      <c r="O20" s="251" t="s">
        <v>252</v>
      </c>
      <c r="P20" s="245" t="s">
        <v>110</v>
      </c>
    </row>
    <row r="21" spans="1:16" ht="24.75" customHeight="1">
      <c r="A21" s="252">
        <v>14</v>
      </c>
      <c r="B21" s="245" t="s">
        <v>128</v>
      </c>
      <c r="C21" s="262" t="s">
        <v>129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95</v>
      </c>
      <c r="M21" s="255">
        <f t="shared" si="0"/>
        <v>1.0522626697461936</v>
      </c>
      <c r="N21" s="256" t="s">
        <v>253</v>
      </c>
      <c r="O21" s="251" t="s">
        <v>252</v>
      </c>
      <c r="P21" s="245" t="s">
        <v>116</v>
      </c>
    </row>
    <row r="22" spans="1:16" ht="25.5">
      <c r="A22" s="252">
        <v>15</v>
      </c>
      <c r="B22" s="245" t="s">
        <v>130</v>
      </c>
      <c r="C22" s="263" t="s">
        <v>131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95</v>
      </c>
      <c r="M22" s="255">
        <f>MAX(D22:J22)</f>
        <v>1.03</v>
      </c>
      <c r="N22" s="256" t="s">
        <v>253</v>
      </c>
      <c r="O22" s="251" t="s">
        <v>252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5" priority="2" stopIfTrue="1" operator="equal">
      <formula>$M7</formula>
    </cfRule>
  </conditionalFormatting>
  <conditionalFormatting sqref="D9:J9">
    <cfRule type="cellIs" dxfId="4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Freymiller, Stefan</cp:lastModifiedBy>
  <cp:lastPrinted>2015-03-20T22:59:10Z</cp:lastPrinted>
  <dcterms:created xsi:type="dcterms:W3CDTF">2015-01-15T05:25:41Z</dcterms:created>
  <dcterms:modified xsi:type="dcterms:W3CDTF">2023-07-13T08:55:32Z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